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200" windowHeight="9195" activeTab="1"/>
  </bookViews>
  <sheets>
    <sheet name="Tong hop  cơ sở vật chất" sheetId="4" r:id="rId1"/>
    <sheet name="TTB" sheetId="7" r:id="rId2"/>
    <sheet name=" DAO TAO THU HUT " sheetId="8" r:id="rId3"/>
    <sheet name="Sheet1" sheetId="5" r:id="rId4"/>
  </sheets>
  <externalReferences>
    <externalReference r:id="rId5"/>
  </externalReferences>
  <definedNames>
    <definedName name="_GoBack" localSheetId="2">' DAO TAO THU HUT '!#REF!</definedName>
    <definedName name="_xlnm.Print_Titles" localSheetId="2">' DAO TAO THU HUT '!$7:$9</definedName>
    <definedName name="_xlnm.Print_Titles" localSheetId="1">TTB!$4:$5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8" l="1"/>
  <c r="H13" i="8"/>
  <c r="G13" i="8"/>
  <c r="F13" i="8"/>
  <c r="E13" i="8"/>
  <c r="D13" i="8"/>
  <c r="C13" i="8"/>
  <c r="J312" i="7"/>
  <c r="I312" i="7"/>
  <c r="H312" i="7"/>
  <c r="F312" i="7"/>
  <c r="F311" i="7"/>
  <c r="H311" i="7" s="1"/>
  <c r="F310" i="7"/>
  <c r="H309" i="7"/>
  <c r="F309" i="7"/>
  <c r="F308" i="7"/>
  <c r="F306" i="7" s="1"/>
  <c r="F307" i="7"/>
  <c r="J306" i="7"/>
  <c r="I306" i="7"/>
  <c r="H305" i="7"/>
  <c r="F305" i="7"/>
  <c r="H304" i="7"/>
  <c r="F304" i="7"/>
  <c r="H303" i="7"/>
  <c r="F303" i="7"/>
  <c r="F302" i="7"/>
  <c r="F301" i="7"/>
  <c r="H300" i="7"/>
  <c r="F300" i="7"/>
  <c r="H299" i="7"/>
  <c r="F299" i="7"/>
  <c r="F298" i="7"/>
  <c r="F296" i="7" s="1"/>
  <c r="F297" i="7"/>
  <c r="J296" i="7"/>
  <c r="I296" i="7"/>
  <c r="H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H270" i="7" s="1"/>
  <c r="F269" i="7"/>
  <c r="H269" i="7" s="1"/>
  <c r="F268" i="7"/>
  <c r="H268" i="7" s="1"/>
  <c r="H254" i="7" s="1"/>
  <c r="F267" i="7"/>
  <c r="F266" i="7"/>
  <c r="F265" i="7"/>
  <c r="F264" i="7"/>
  <c r="F263" i="7"/>
  <c r="F262" i="7"/>
  <c r="F261" i="7"/>
  <c r="F260" i="7"/>
  <c r="F259" i="7"/>
  <c r="F258" i="7"/>
  <c r="F257" i="7"/>
  <c r="F256" i="7"/>
  <c r="F254" i="7" s="1"/>
  <c r="F255" i="7"/>
  <c r="J254" i="7"/>
  <c r="I254" i="7"/>
  <c r="H252" i="7"/>
  <c r="F252" i="7"/>
  <c r="H251" i="7"/>
  <c r="F251" i="7"/>
  <c r="F250" i="7"/>
  <c r="F249" i="7"/>
  <c r="H248" i="7"/>
  <c r="H246" i="7" s="1"/>
  <c r="F248" i="7"/>
  <c r="F247" i="7"/>
  <c r="J246" i="7"/>
  <c r="I246" i="7"/>
  <c r="F246" i="7"/>
  <c r="F244" i="7"/>
  <c r="F243" i="7"/>
  <c r="F242" i="7" s="1"/>
  <c r="J242" i="7"/>
  <c r="I242" i="7"/>
  <c r="H242" i="7"/>
  <c r="F240" i="7"/>
  <c r="F239" i="7"/>
  <c r="F238" i="7"/>
  <c r="F237" i="7"/>
  <c r="F236" i="7"/>
  <c r="F235" i="7"/>
  <c r="F234" i="7"/>
  <c r="H234" i="7" s="1"/>
  <c r="H226" i="7" s="1"/>
  <c r="F233" i="7"/>
  <c r="F232" i="7"/>
  <c r="F231" i="7"/>
  <c r="F230" i="7"/>
  <c r="F229" i="7"/>
  <c r="F228" i="7"/>
  <c r="F226" i="7" s="1"/>
  <c r="F227" i="7"/>
  <c r="J226" i="7"/>
  <c r="I226" i="7"/>
  <c r="H224" i="7"/>
  <c r="F224" i="7"/>
  <c r="H223" i="7"/>
  <c r="F223" i="7"/>
  <c r="H222" i="7"/>
  <c r="F222" i="7"/>
  <c r="F221" i="7"/>
  <c r="F220" i="7"/>
  <c r="H220" i="7" s="1"/>
  <c r="H214" i="7" s="1"/>
  <c r="F219" i="7"/>
  <c r="F218" i="7"/>
  <c r="F217" i="7"/>
  <c r="F216" i="7"/>
  <c r="F214" i="7" s="1"/>
  <c r="F215" i="7"/>
  <c r="J214" i="7"/>
  <c r="I214" i="7"/>
  <c r="F212" i="7"/>
  <c r="H211" i="7"/>
  <c r="F211" i="7"/>
  <c r="F210" i="7"/>
  <c r="H209" i="7"/>
  <c r="F209" i="7"/>
  <c r="F208" i="7"/>
  <c r="F207" i="7"/>
  <c r="F206" i="7"/>
  <c r="F205" i="7"/>
  <c r="F204" i="7"/>
  <c r="F200" i="7" s="1"/>
  <c r="F203" i="7"/>
  <c r="H202" i="7"/>
  <c r="F202" i="7"/>
  <c r="H201" i="7"/>
  <c r="H200" i="7" s="1"/>
  <c r="F201" i="7"/>
  <c r="J200" i="7"/>
  <c r="I200" i="7"/>
  <c r="H198" i="7"/>
  <c r="F198" i="7"/>
  <c r="H197" i="7"/>
  <c r="F197" i="7"/>
  <c r="H196" i="7"/>
  <c r="F196" i="7"/>
  <c r="H195" i="7"/>
  <c r="F195" i="7"/>
  <c r="H194" i="7"/>
  <c r="H182" i="7" s="1"/>
  <c r="F194" i="7"/>
  <c r="F193" i="7"/>
  <c r="F192" i="7"/>
  <c r="F191" i="7"/>
  <c r="F190" i="7"/>
  <c r="F189" i="7"/>
  <c r="F188" i="7"/>
  <c r="F187" i="7"/>
  <c r="F186" i="7"/>
  <c r="F185" i="7"/>
  <c r="F182" i="7" s="1"/>
  <c r="F184" i="7"/>
  <c r="F183" i="7"/>
  <c r="J182" i="7"/>
  <c r="I182" i="7"/>
  <c r="F180" i="7"/>
  <c r="H180" i="7" s="1"/>
  <c r="F179" i="7"/>
  <c r="F178" i="7"/>
  <c r="F177" i="7"/>
  <c r="H176" i="7"/>
  <c r="H170" i="7" s="1"/>
  <c r="F176" i="7"/>
  <c r="F175" i="7"/>
  <c r="F174" i="7"/>
  <c r="F173" i="7"/>
  <c r="F170" i="7" s="1"/>
  <c r="F172" i="7"/>
  <c r="F171" i="7"/>
  <c r="J170" i="7"/>
  <c r="I170" i="7"/>
  <c r="F168" i="7"/>
  <c r="F167" i="7"/>
  <c r="F166" i="7"/>
  <c r="F165" i="7"/>
  <c r="F164" i="7"/>
  <c r="F163" i="7"/>
  <c r="F161" i="7" s="1"/>
  <c r="F162" i="7"/>
  <c r="J161" i="7"/>
  <c r="I161" i="7"/>
  <c r="H161" i="7"/>
  <c r="F160" i="7"/>
  <c r="F159" i="7"/>
  <c r="F158" i="7"/>
  <c r="F155" i="7" s="1"/>
  <c r="F157" i="7"/>
  <c r="F156" i="7"/>
  <c r="J155" i="7"/>
  <c r="I155" i="7"/>
  <c r="H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 s="1"/>
  <c r="J140" i="7"/>
  <c r="I140" i="7"/>
  <c r="H140" i="7"/>
  <c r="F139" i="7"/>
  <c r="F138" i="7"/>
  <c r="J137" i="7"/>
  <c r="I137" i="7"/>
  <c r="H137" i="7"/>
  <c r="F137" i="7"/>
  <c r="F136" i="7"/>
  <c r="F135" i="7"/>
  <c r="F132" i="7" s="1"/>
  <c r="F134" i="7"/>
  <c r="F133" i="7"/>
  <c r="J132" i="7"/>
  <c r="I132" i="7"/>
  <c r="H132" i="7"/>
  <c r="F131" i="7"/>
  <c r="F130" i="7"/>
  <c r="J129" i="7"/>
  <c r="I129" i="7"/>
  <c r="H129" i="7"/>
  <c r="F129" i="7"/>
  <c r="F127" i="7"/>
  <c r="F126" i="7"/>
  <c r="F125" i="7"/>
  <c r="F124" i="7"/>
  <c r="F123" i="7"/>
  <c r="F122" i="7"/>
  <c r="F121" i="7"/>
  <c r="F120" i="7"/>
  <c r="F117" i="7" s="1"/>
  <c r="F119" i="7"/>
  <c r="F118" i="7"/>
  <c r="J117" i="7"/>
  <c r="I117" i="7"/>
  <c r="H117" i="7"/>
  <c r="F115" i="7"/>
  <c r="F114" i="7"/>
  <c r="F113" i="7"/>
  <c r="F112" i="7"/>
  <c r="F110" i="7" s="1"/>
  <c r="F111" i="7"/>
  <c r="J110" i="7"/>
  <c r="I110" i="7"/>
  <c r="H110" i="7"/>
  <c r="F109" i="7"/>
  <c r="F108" i="7"/>
  <c r="F107" i="7"/>
  <c r="F106" i="7"/>
  <c r="F105" i="7"/>
  <c r="F104" i="7"/>
  <c r="F103" i="7"/>
  <c r="F102" i="7"/>
  <c r="F101" i="7"/>
  <c r="F100" i="7"/>
  <c r="F99" i="7"/>
  <c r="F97" i="7" s="1"/>
  <c r="F98" i="7"/>
  <c r="J97" i="7"/>
  <c r="I97" i="7"/>
  <c r="H97" i="7"/>
  <c r="F95" i="7"/>
  <c r="F94" i="7"/>
  <c r="F93" i="7"/>
  <c r="F91" i="7" s="1"/>
  <c r="F92" i="7"/>
  <c r="J91" i="7"/>
  <c r="I91" i="7"/>
  <c r="H91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1" i="7" s="1"/>
  <c r="F32" i="7"/>
  <c r="J31" i="7"/>
  <c r="I31" i="7"/>
  <c r="H31" i="7"/>
  <c r="F29" i="7"/>
  <c r="F28" i="7"/>
  <c r="F27" i="7"/>
  <c r="F26" i="7"/>
  <c r="I26" i="7" s="1"/>
  <c r="I7" i="7" s="1"/>
  <c r="I6" i="7" s="1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 s="1"/>
  <c r="F6" i="7" s="1"/>
  <c r="H6" i="7" l="1"/>
  <c r="G6" i="7" s="1"/>
  <c r="H306" i="7"/>
  <c r="J6" i="7" l="1"/>
  <c r="D9" i="5" l="1"/>
  <c r="D8" i="5"/>
  <c r="D10" i="5" s="1"/>
  <c r="C6" i="4" l="1"/>
  <c r="E20" i="4" l="1"/>
  <c r="E7" i="4"/>
  <c r="J19" i="4" l="1"/>
  <c r="G6" i="4"/>
  <c r="H6" i="4"/>
  <c r="I6" i="4"/>
  <c r="K6" i="4"/>
  <c r="L6" i="4"/>
  <c r="F32" i="4"/>
  <c r="D32" i="4"/>
  <c r="C57" i="4"/>
  <c r="C78" i="4"/>
  <c r="C72" i="4"/>
  <c r="C61" i="4"/>
  <c r="C54" i="4"/>
  <c r="C53" i="4" l="1"/>
  <c r="C51" i="4" s="1"/>
  <c r="C44" i="4"/>
  <c r="C42" i="4"/>
  <c r="C34" i="4"/>
  <c r="D31" i="4"/>
  <c r="E31" i="4" s="1"/>
  <c r="D30" i="4"/>
  <c r="E30" i="4" s="1"/>
  <c r="D29" i="4"/>
  <c r="E29" i="4" s="1"/>
  <c r="J26" i="4"/>
  <c r="F26" i="4"/>
  <c r="D28" i="4"/>
  <c r="E28" i="4" s="1"/>
  <c r="D27" i="4"/>
  <c r="E27" i="4" s="1"/>
  <c r="D26" i="4"/>
  <c r="E26" i="4" s="1"/>
  <c r="E25" i="4"/>
  <c r="J24" i="4"/>
  <c r="J6" i="4" s="1"/>
  <c r="F24" i="4"/>
  <c r="D24" i="4"/>
  <c r="E24" i="4" s="1"/>
  <c r="F23" i="4"/>
  <c r="C23" i="4"/>
  <c r="C20" i="4" s="1"/>
  <c r="D23" i="4"/>
  <c r="D21" i="4"/>
  <c r="C33" i="4" l="1"/>
  <c r="C32" i="4" s="1"/>
  <c r="E32" i="4" s="1"/>
  <c r="D20" i="4"/>
  <c r="E23" i="4"/>
  <c r="C19" i="4" l="1"/>
  <c r="E19" i="4" s="1"/>
  <c r="E14" i="4"/>
  <c r="E15" i="4"/>
  <c r="E16" i="4"/>
  <c r="E17" i="4"/>
  <c r="E18" i="4"/>
  <c r="E13" i="4"/>
  <c r="F12" i="4" l="1"/>
  <c r="E12" i="4"/>
  <c r="F9" i="4"/>
  <c r="F11" i="4"/>
  <c r="E11" i="4"/>
  <c r="D10" i="4"/>
  <c r="F10" i="4" s="1"/>
  <c r="C10" i="4"/>
  <c r="E9" i="4"/>
  <c r="F8" i="4"/>
  <c r="D8" i="4"/>
  <c r="D7" i="4" s="1"/>
  <c r="D6" i="4" s="1"/>
  <c r="F6" i="4" l="1"/>
  <c r="E10" i="4"/>
  <c r="C7" i="4"/>
  <c r="E6" i="4" s="1"/>
  <c r="E8" i="4"/>
</calcChain>
</file>

<file path=xl/sharedStrings.xml><?xml version="1.0" encoding="utf-8"?>
<sst xmlns="http://schemas.openxmlformats.org/spreadsheetml/2006/main" count="828" uniqueCount="475">
  <si>
    <t>TYT A Ngo</t>
  </si>
  <si>
    <t>TYT Mò Ó</t>
  </si>
  <si>
    <t>TYT Triệu Nguyên</t>
  </si>
  <si>
    <t>TYT Đakrông</t>
  </si>
  <si>
    <t>TYT Tà Rụt</t>
  </si>
  <si>
    <t>Huyện Đakrông</t>
  </si>
  <si>
    <t>Trung tâm Y tế huyện Đakrông - Cơ sở 2</t>
  </si>
  <si>
    <t>Trung tâm Y tế huyện Cam Lộ</t>
  </si>
  <si>
    <t>Huyện Cam Lộ</t>
  </si>
  <si>
    <t>Trạm Y tế xã Cam Hiếu</t>
  </si>
  <si>
    <t>Trung tâm Y tế huyện Hướng Hóa</t>
  </si>
  <si>
    <t>Huyện Hướng Hóa</t>
  </si>
  <si>
    <t>TYT xã A Vao</t>
  </si>
  <si>
    <t>TYT Hướng Hiệp</t>
  </si>
  <si>
    <t>Trạm Y tế xã Hướng Sơn</t>
  </si>
  <si>
    <t>Trạm Y tế xã Hướng Lộc</t>
  </si>
  <si>
    <t>Trạm Y tế xã Tân Thành</t>
  </si>
  <si>
    <t>Trạm Y tế xã Tân Long</t>
  </si>
  <si>
    <t>Trạm Y tế xã Ba Tầng</t>
  </si>
  <si>
    <t xml:space="preserve"> Trạm Y tế xã Lìa</t>
  </si>
  <si>
    <t>Trung tâm Y tế quân dân y huyện đảo Cồn Cỏ</t>
  </si>
  <si>
    <t>Trung tâm Y tế TX Quảng Trị</t>
  </si>
  <si>
    <t>Thị xã Quảng Trị</t>
  </si>
  <si>
    <t>Trung tâm Y tế huyện Vĩnh Linh</t>
  </si>
  <si>
    <t>Huyện Vĩnh Linh</t>
  </si>
  <si>
    <t xml:space="preserve">Trạm Y tế Thị trấn Hồ Xá </t>
  </si>
  <si>
    <t xml:space="preserve">Trạm Y tế Thị trấn Bến Quan </t>
  </si>
  <si>
    <t>Trung tâm Y tế huyện Hải Lăng</t>
  </si>
  <si>
    <t>Huyện Hải Lăng</t>
  </si>
  <si>
    <t>Trạm Y tế thị trấn Diên Sanh</t>
  </si>
  <si>
    <t>Trạm Y tế xã Hải Sơn</t>
  </si>
  <si>
    <t>Trạm Y tế xã Hải Lâm</t>
  </si>
  <si>
    <t>Huyện Triệu Phong</t>
  </si>
  <si>
    <t>Trung tâm Y tế huyện Triệu Phong</t>
  </si>
  <si>
    <t>Trạm Y tế xã Triệu Trạch</t>
  </si>
  <si>
    <t xml:space="preserve">Trạm Y tế xã Triệu Tài </t>
  </si>
  <si>
    <t>Trạm Y tế xã Triệu Long</t>
  </si>
  <si>
    <t>Trạm Y tế xã Triệu Thuận</t>
  </si>
  <si>
    <t>Huyện Gio Linh</t>
  </si>
  <si>
    <t>Trạm Y tế xã Trung Sơn</t>
  </si>
  <si>
    <t>Trạm Y tế xã Gio Việt</t>
  </si>
  <si>
    <t>Trạm Y tế xã Gio Sơn</t>
  </si>
  <si>
    <t xml:space="preserve"> Trạm Y tế xã Gio Mai</t>
  </si>
  <si>
    <t xml:space="preserve"> Trạm Y tế Thị trấn Gio Linh</t>
  </si>
  <si>
    <t>Trung tâm Y tế huyện Gio Linh</t>
  </si>
  <si>
    <t xml:space="preserve">Trung tâm Y tế TP Đông Hà </t>
  </si>
  <si>
    <t>Tp Đông Hà</t>
  </si>
  <si>
    <t>Trạm Y tế phường 1</t>
  </si>
  <si>
    <t>TYT Phường 3</t>
  </si>
  <si>
    <t>TYT Phường 5</t>
  </si>
  <si>
    <t>TYT phường Đông Lương</t>
  </si>
  <si>
    <t>TYT phường Đông Lễ</t>
  </si>
  <si>
    <t>TT</t>
  </si>
  <si>
    <t>Danh mục dự án đầu tư</t>
  </si>
  <si>
    <t>Tổng số</t>
  </si>
  <si>
    <t>Cơ sở y tế tuyến huyện</t>
  </si>
  <si>
    <t>Trung tâm Y tế huyện Đakrông - Cơ sở 1</t>
  </si>
  <si>
    <t>Trạm Y tế  thị trấn Ái tử</t>
  </si>
  <si>
    <t>Trạm Y tế xã Triệu Thành</t>
  </si>
  <si>
    <t>Trạm Y tế xã Triệu Giang</t>
  </si>
  <si>
    <t>Trạm Y tế xã Triệu Ái</t>
  </si>
  <si>
    <t>Trạm Y tế xã Triệu Lăng</t>
  </si>
  <si>
    <t>Trạm Y tế xã Triệu An</t>
  </si>
  <si>
    <t>I</t>
  </si>
  <si>
    <t>Tuyến tỉnh</t>
  </si>
  <si>
    <t>Nguồn kinh phí</t>
  </si>
  <si>
    <t>Bệnh viện chuyên khoa lao và bệnh phổi</t>
  </si>
  <si>
    <t>Bệnh viện YHCT và PHCN</t>
  </si>
  <si>
    <t>Bệnh viện Mắt</t>
  </si>
  <si>
    <t>Trung tâm Giám định Y khoa</t>
  </si>
  <si>
    <t>Trung tâm pháp y tỉnh</t>
  </si>
  <si>
    <t>Phòng quản lý sức khỏe cán bộ</t>
  </si>
  <si>
    <t>Chi cục an toàn VSTP</t>
  </si>
  <si>
    <t>Chi Cục dân số kế hoạch hóa gia đình</t>
  </si>
  <si>
    <t>Trung tâm kiểm nghiệm thuốc và mỹ  phẩm</t>
  </si>
  <si>
    <t xml:space="preserve">Nguồn vốn ngân sách địa phương trong kế hoạch đầu tư trung hạn năm 2021-2025 
</t>
  </si>
  <si>
    <t>Nguồn vốn ngân sách TW trong kế hoạch đầu tư trung hạn năm 2021-2025</t>
  </si>
  <si>
    <t>Nguồn Dự án Đầu tư xây dựng và phát triển hệ thống cung ứng dịch vụ y tế tuyến cơ sở dự án thành phần Quảng Trị</t>
  </si>
  <si>
    <t xml:space="preserve">Nguồn Nâng cấp cơ sở vật chất ngành Y tế 
tỉnh Quảng Trị sử dụng vốn ODA của Chính phủ Italia
</t>
  </si>
  <si>
    <t>Nguồn Chương trình phục hồi và phát triển kinh tế - xã hội</t>
  </si>
  <si>
    <t>Nguồn Ngân sách sự nghiệp ngành y tế  hàng năm</t>
  </si>
  <si>
    <t>Bệnh viện Đa khoa tỉnh (sửa chữa, xây mới, bảo trì bảo dưỡng…)</t>
  </si>
  <si>
    <t>Bệnh viện Đa khoa KVTH  (sửa chữa, xây mới, bảo trì bảo dưỡng…)</t>
  </si>
  <si>
    <t>Trung tâm CDC (xây mới CDC, khoa kiểm dịch quốc tế)</t>
  </si>
  <si>
    <t>Cơ sở y tế tuyến xã 125 trạm Y tế</t>
  </si>
  <si>
    <t>Xây mới Trạm Y tế  Phường 3</t>
  </si>
  <si>
    <t xml:space="preserve">Sửa chữa Phường An Đôn, Phường 1, Phường 2, Hải lệ </t>
  </si>
  <si>
    <t>Tổng cộng nhu cầu còn thiếu</t>
  </si>
  <si>
    <t>II</t>
  </si>
  <si>
    <t>III</t>
  </si>
  <si>
    <t>1.1</t>
  </si>
  <si>
    <t>1.2</t>
  </si>
  <si>
    <t>1.3</t>
  </si>
  <si>
    <t>1.4</t>
  </si>
  <si>
    <t>1.5</t>
  </si>
  <si>
    <t>1.6</t>
  </si>
  <si>
    <t>1.7</t>
  </si>
  <si>
    <t>2.1</t>
  </si>
  <si>
    <t>3.1</t>
  </si>
  <si>
    <t>3.2</t>
  </si>
  <si>
    <t>3.3</t>
  </si>
  <si>
    <t>3.4</t>
  </si>
  <si>
    <t>3.5</t>
  </si>
  <si>
    <t>3.6</t>
  </si>
  <si>
    <t>4.1</t>
  </si>
  <si>
    <t>4.2</t>
  </si>
  <si>
    <t>5.1</t>
  </si>
  <si>
    <t>5.2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</si>
  <si>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</si>
  <si>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</si>
  <si>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</si>
  <si>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</si>
  <si>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</si>
  <si>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</si>
  <si>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</si>
  <si>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</si>
  <si>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</si>
  <si>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</si>
  <si>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</si>
  <si>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</si>
  <si>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</si>
  <si>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</si>
  <si>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</si>
  <si>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</si>
  <si>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</si>
  <si>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</si>
  <si>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</si>
  <si>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</si>
  <si>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Nhu cầu 2021-2026
(ĐVT: đồng)</t>
  </si>
  <si>
    <t>Đã bố trí
(ĐVT: đồng)</t>
  </si>
  <si>
    <t>Còn thiếu
(ĐVT: đồng)</t>
  </si>
  <si>
    <t>Nguồn đối ứng</t>
  </si>
  <si>
    <t xml:space="preserve">Nhu cầu </t>
  </si>
  <si>
    <t>Đã bố trí</t>
  </si>
  <si>
    <t>ĐVT: Đồng</t>
  </si>
  <si>
    <t xml:space="preserve">Tên trang thiết bị </t>
  </si>
  <si>
    <t>ĐVT</t>
  </si>
  <si>
    <t>Số lượng</t>
  </si>
  <si>
    <t>Đơn giá dự kiến</t>
  </si>
  <si>
    <t xml:space="preserve">Ước tính thành tiền
ĐVT: đồng </t>
  </si>
  <si>
    <t>Nguồn vốn</t>
  </si>
  <si>
    <t xml:space="preserve">Đã bố trí
ĐVT: đồng </t>
  </si>
  <si>
    <t xml:space="preserve">Còn thiếu </t>
  </si>
  <si>
    <t xml:space="preserve">Tổng cộng </t>
  </si>
  <si>
    <t>Bệnh viện đa khoa tỉnh</t>
  </si>
  <si>
    <t>Máy siêu âm sản khoa</t>
  </si>
  <si>
    <t>Máy</t>
  </si>
  <si>
    <t>1.500.000.000</t>
  </si>
  <si>
    <t>Máy cấy máu</t>
  </si>
  <si>
    <t xml:space="preserve">Máy tán sỏi bằng Laser </t>
  </si>
  <si>
    <t>5.500.000.000</t>
  </si>
  <si>
    <t>Máy súc rửa ống nội soi</t>
  </si>
  <si>
    <t>May</t>
  </si>
  <si>
    <t>450.000.000</t>
  </si>
  <si>
    <t>Máy huyết học tự động</t>
  </si>
  <si>
    <t>2.800.000.000</t>
  </si>
  <si>
    <t>Máy sinh hóa tự động</t>
  </si>
  <si>
    <t>3.500.000.000</t>
  </si>
  <si>
    <t>Máy đo lưu huyết não</t>
  </si>
  <si>
    <t>650.000.000</t>
  </si>
  <si>
    <t>Máy xét nghiệm  HP dùng C13</t>
  </si>
  <si>
    <t>Máy truyền dịch giảm đau</t>
  </si>
  <si>
    <t xml:space="preserve">May </t>
  </si>
  <si>
    <t>Máy đốt Laser nội mạch</t>
  </si>
  <si>
    <t>1.300.000.000</t>
  </si>
  <si>
    <t>Kính vi phẩu</t>
  </si>
  <si>
    <t>2.000.000.000</t>
  </si>
  <si>
    <t>Bộ can thiệp nội soi phế quản</t>
  </si>
  <si>
    <t>150.000.000</t>
  </si>
  <si>
    <t>Máy Laser  CO 2 công suất thấp</t>
  </si>
  <si>
    <t>Máy Laser He Ne  công suất 20mW</t>
  </si>
  <si>
    <t>90.000.000</t>
  </si>
  <si>
    <t xml:space="preserve">Thính lực đồ </t>
  </si>
  <si>
    <t>500.000.000</t>
  </si>
  <si>
    <t>Máy Laser điều trị trong RHM</t>
  </si>
  <si>
    <t>Dao hàn mạch</t>
  </si>
  <si>
    <t>giàn</t>
  </si>
  <si>
    <t>Máy thận nhân tạo</t>
  </si>
  <si>
    <t>cái</t>
  </si>
  <si>
    <t xml:space="preserve">Hệ thống gia tốc tuyến tính </t>
  </si>
  <si>
    <t xml:space="preserve">hệ thống </t>
  </si>
  <si>
    <t>Hệ thống spec</t>
  </si>
  <si>
    <t>Máy chạy thận nhân tạo</t>
  </si>
  <si>
    <t>Hệ thống ISA</t>
  </si>
  <si>
    <t>Hệ thống</t>
  </si>
  <si>
    <t>Sửa chữa, bảo trì, bảo dưỡng máy móc, trang thiết bị</t>
  </si>
  <si>
    <t>Bệnh viện đa khoa khu vực Triệu Hải</t>
  </si>
  <si>
    <t>Hệ thống phẫu thuật nội soi ổ bụng có chức năng chẩn đoán ung thư sớm bằng công nghệ huỳnh quang hãng Karl Storz</t>
  </si>
  <si>
    <t>HT</t>
  </si>
  <si>
    <t>Hệ thống máy C-Arm</t>
  </si>
  <si>
    <t>Máy tán sỏi ngoài cơ thể</t>
  </si>
  <si>
    <t>Cái</t>
  </si>
  <si>
    <t>Máy soi cổ tử cung Sony Colpposcope-medlacal VN</t>
  </si>
  <si>
    <t>Bộ dụng cụ phẫu thuật tiêu hóa</t>
  </si>
  <si>
    <t>Bộ</t>
  </si>
  <si>
    <t>Bộ dụng cụ phẫu thuật CTCH</t>
  </si>
  <si>
    <t>Bàn kéo giãn cột sống đa năng</t>
  </si>
  <si>
    <t>Bộ dụng cụ phẫu thuật sản phụ khoa</t>
  </si>
  <si>
    <t>Bộ dụng cụ phẫu thuật RHM</t>
  </si>
  <si>
    <t>Bộ dụng cụ phẫu thuật TMH</t>
  </si>
  <si>
    <t>Bộ dụng cụ phẫu thuật Mắt</t>
  </si>
  <si>
    <t>Máy đo mật độ xương bằng sóng SA</t>
  </si>
  <si>
    <t>Máy siêu âm điều trị</t>
  </si>
  <si>
    <t>Máy điện châm, nén khí điều trị</t>
  </si>
  <si>
    <t>Máy điện xung, điện phân 2 kênh</t>
  </si>
  <si>
    <t>Máy điện tim theo dõi liên tục Holter ECG</t>
  </si>
  <si>
    <t>Máy thở sơ sinh</t>
  </si>
  <si>
    <t>Máy thở chức năng cao</t>
  </si>
  <si>
    <t>Lòng ấp trẻ sơ sinh</t>
  </si>
  <si>
    <t>Máy laser điều trị</t>
  </si>
  <si>
    <t>Máy khoan TMH</t>
  </si>
  <si>
    <t>Đèn chiếu vàng da</t>
  </si>
  <si>
    <t>Monitor</t>
  </si>
  <si>
    <t>Monitor sản khoa</t>
  </si>
  <si>
    <t>Máy khí dung siêu âm</t>
  </si>
  <si>
    <t>Bộ ambu, bóp bóng, đặt NKQ</t>
  </si>
  <si>
    <t>Máy hút</t>
  </si>
  <si>
    <t>Máy hút nhớt</t>
  </si>
  <si>
    <t>Cân điện tử (loại 1mmg-100g)</t>
  </si>
  <si>
    <t>Máy sấy tiệt trùng</t>
  </si>
  <si>
    <t>Đèn mổ</t>
  </si>
  <si>
    <t>Bàn mổ đa năng</t>
  </si>
  <si>
    <t>Máy thăm dò chức năng hô hấp</t>
  </si>
  <si>
    <t>Máy khí máu</t>
  </si>
  <si>
    <t>Lồng ấp</t>
  </si>
  <si>
    <t>Bộ dụng cụ phẫu thuật mắt</t>
  </si>
  <si>
    <t>Máy cắt đốt nội soi u xơ tiền liệt tuyến</t>
  </si>
  <si>
    <t>Nồi hấp tiệt trùng</t>
  </si>
  <si>
    <t>Tủ ấm CO2</t>
  </si>
  <si>
    <t>Tủ lạnh trữ máu</t>
  </si>
  <si>
    <t>Máy khí máu Cobas B221</t>
  </si>
  <si>
    <t>Nồi hấp 500 lít</t>
  </si>
  <si>
    <t>Máy vắt 20 kg</t>
  </si>
  <si>
    <t>Máy sắc thuốc đóng gói tự động 2 nồi Samyang</t>
  </si>
  <si>
    <t>Màn hình, máy bơm CO2</t>
  </si>
  <si>
    <t>Bộ dụng cụ kết hợp xương răng hàm mặt</t>
  </si>
  <si>
    <t>Bộ máy định vị chóp, điều trị tủy</t>
  </si>
  <si>
    <t>Máy cất nước</t>
  </si>
  <si>
    <t>Tủ an toàn sinh học cấp II</t>
  </si>
  <si>
    <t>Máy ly tâm</t>
  </si>
  <si>
    <t>Bộ dụng cụ PT CTCH</t>
  </si>
  <si>
    <t>Giàn</t>
  </si>
  <si>
    <t>Máy đo điện não</t>
  </si>
  <si>
    <t>Sinh hiển vi phẫu thuật</t>
  </si>
  <si>
    <t>Bộ dụng cụ phẫu thuật u bướu</t>
  </si>
  <si>
    <t>Hệ thống CR (Cacset và bộ quét ảnh)</t>
  </si>
  <si>
    <t>Máy chụp Xquang CT 64 lát cắt</t>
  </si>
  <si>
    <t>Máy xét nghiệm sinh hóa tự động</t>
  </si>
  <si>
    <t>Máy siêu âm</t>
  </si>
  <si>
    <t>Sửa chữa bảo trì</t>
  </si>
  <si>
    <t>IV</t>
  </si>
  <si>
    <t xml:space="preserve"> Máy phân tích sinh hóa tự động </t>
  </si>
  <si>
    <t xml:space="preserve"> Máy xét nghiệm huyết học tự động </t>
  </si>
  <si>
    <t xml:space="preserve">Máy XN nước tiểu 11 thông số </t>
  </si>
  <si>
    <t xml:space="preserve">Máy ly tâm </t>
  </si>
  <si>
    <t>Kính hiển vi</t>
  </si>
  <si>
    <t xml:space="preserve"> Cái</t>
  </si>
  <si>
    <t>Máy xét nghiệm Hbs 1C</t>
  </si>
  <si>
    <t xml:space="preserve">Máy đo tốc độ máu lắng </t>
  </si>
  <si>
    <t>Máy Siêu âm 3D- 4D</t>
  </si>
  <si>
    <t xml:space="preserve">Máy điện tim 6 cần </t>
  </si>
  <si>
    <t>Máy sắc thuốc 16 ấm (3 pha)</t>
  </si>
  <si>
    <t xml:space="preserve">Cái </t>
  </si>
  <si>
    <t xml:space="preserve">Máy giặt công nghiệp </t>
  </si>
  <si>
    <t>Nồi hấp tiệt trùng 300L</t>
  </si>
  <si>
    <t>V</t>
  </si>
  <si>
    <t>Máy Phaco</t>
  </si>
  <si>
    <t>máy</t>
  </si>
  <si>
    <t>Kính sinh hiển vi phẫu thuật</t>
  </si>
  <si>
    <t>Máy đo nhãn áp không tiếp xúc</t>
  </si>
  <si>
    <t>Điện tim</t>
  </si>
  <si>
    <t>VI</t>
  </si>
  <si>
    <t>Trung tâm kiểm soát bệnh tật tỉnh</t>
  </si>
  <si>
    <t>Mua tủ tài liệu, bàn làm việc, ghế</t>
  </si>
  <si>
    <t>Máy vi tính để bàn (30 bộ)</t>
  </si>
  <si>
    <t>Máy in (10 cái)</t>
  </si>
  <si>
    <t>Máy chiếu (02 máy)</t>
  </si>
  <si>
    <t>Máy tính xách tay (02 máy)</t>
  </si>
  <si>
    <t>Máy điều hòa nhiệt độ Daikin 1 chiều 12.000 BTU (1,5 HP) Inverter   (10 cái)</t>
  </si>
  <si>
    <t>Máy nội soi cổ tử cung visco chính hảng</t>
  </si>
  <si>
    <t>Máy quay phim chuyên nghiệp Sony 4K</t>
  </si>
  <si>
    <t>Máy miễn dịch tự động điện hóa phát quang</t>
  </si>
  <si>
    <t>Máy nuôi cấy vi sinh tự động</t>
  </si>
  <si>
    <t>Bảo trì, bảo dưỡng</t>
  </si>
  <si>
    <t>VII</t>
  </si>
  <si>
    <t xml:space="preserve">Chi cục dân số kế hoạch hóa gia đình </t>
  </si>
  <si>
    <t xml:space="preserve">Máy vi tính để bàn </t>
  </si>
  <si>
    <t xml:space="preserve">Máy in </t>
  </si>
  <si>
    <t>VIII</t>
  </si>
  <si>
    <t>Chi cục An toàn vệ sinh thực phẩm</t>
  </si>
  <si>
    <t>Máy photocopy</t>
  </si>
  <si>
    <t xml:space="preserve">Máy chủ </t>
  </si>
  <si>
    <t>bộ</t>
  </si>
  <si>
    <t>IX</t>
  </si>
  <si>
    <t xml:space="preserve">Hệ thống tấm cảm biến tấm phẳng X-quang số hóa:
</t>
  </si>
  <si>
    <t xml:space="preserve">Trang bị thêm 02 đầu dò 
Máy Siêu Âm DOPPLER MÀU 3D/4D </t>
  </si>
  <si>
    <t>X</t>
  </si>
  <si>
    <t>Trung tâm Kiểm nghiệm Thuốc,Mỹ phẩm,Thực phẩm</t>
  </si>
  <si>
    <t>Tủ hút khí độc</t>
  </si>
  <si>
    <t>Máy sắc ký khí khối phổ GC/MS/MS</t>
  </si>
  <si>
    <t>Tủ sắt đựng tài liệu 3 cái</t>
  </si>
  <si>
    <t>Bàn làm việc</t>
  </si>
  <si>
    <t>Ghế nệm xoay</t>
  </si>
  <si>
    <t>Máy tính để bàn</t>
  </si>
  <si>
    <t>Máy in</t>
  </si>
  <si>
    <r>
      <t>Tủ ấm kỵ khí (tủ ấm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)</t>
    </r>
  </si>
  <si>
    <t>Cân phân tích 5 số lẻ</t>
  </si>
  <si>
    <t>Hệ thống hút chất độc phòng thí nghiệm</t>
  </si>
  <si>
    <t>Tủ sắt đựng tài liệu</t>
  </si>
  <si>
    <t>XI</t>
  </si>
  <si>
    <t>Máy siêu âm màu 01 cái</t>
  </si>
  <si>
    <t>Máy X Quang 01 cái</t>
  </si>
  <si>
    <t>Máy điện tim 01 cái</t>
  </si>
  <si>
    <t>Máy  tính sách tay 01 cái</t>
  </si>
  <si>
    <t>Bóng đèn điện cao áp 2 cái</t>
  </si>
  <si>
    <t>XII</t>
  </si>
  <si>
    <t>Siêu âm màu chuyên tim, mạch máu</t>
  </si>
  <si>
    <t>Máy đo độ loãng xương toàn thân bằng tia X</t>
  </si>
  <si>
    <t>Máy ELISA miển dịch tự động</t>
  </si>
  <si>
    <t>Máy soi cổ tử cung kỹ thuật số</t>
  </si>
  <si>
    <t>Hệ thống xử lí nước thải y tế BIOPHAC M1500( Việt Nam)</t>
  </si>
  <si>
    <t>Máy chụp X- Quang răng</t>
  </si>
  <si>
    <t>XIII</t>
  </si>
  <si>
    <t>TTYT huyện  Vĩnh Linh</t>
  </si>
  <si>
    <t>Kính hiển vi phẫu thuật mắt</t>
  </si>
  <si>
    <t>Máy mổ đục thể thủy tinh bằng phương pháp phaco</t>
  </si>
  <si>
    <t>Hệ thống phẫu thuật nội soi hệ tiết niệu</t>
  </si>
  <si>
    <t>Bộ dụng cụ phẫu thuật nội soi lấy sỏi hệ tiết niệu, cắt đốt u xơ tiền liệt tuyến</t>
  </si>
  <si>
    <t>Máy tán sỏi Laser</t>
  </si>
  <si>
    <t xml:space="preserve">Máy sinh hóa tự động </t>
  </si>
  <si>
    <t>May vi tính</t>
  </si>
  <si>
    <t>Hệ thống nội soi tiêu hoá</t>
  </si>
  <si>
    <t>XIV</t>
  </si>
  <si>
    <t>TTYT huyện Gio Linh</t>
  </si>
  <si>
    <t>Máy Xét nghiệm miễn dịch</t>
  </si>
  <si>
    <r>
      <t>Moritoring có cổng CO</t>
    </r>
    <r>
      <rPr>
        <vertAlign val="subscript"/>
        <sz val="12"/>
        <rFont val="Times New Roman"/>
        <family val="1"/>
      </rPr>
      <t>2</t>
    </r>
  </si>
  <si>
    <t>Moritoring theo dõi bệnh nhân</t>
  </si>
  <si>
    <t>Giường cấp cứu điện đa năng</t>
  </si>
  <si>
    <t>Máy nén khí dùng cho máy gây mê</t>
  </si>
  <si>
    <t>Máy tạo oxy khí trời</t>
  </si>
  <si>
    <t>Máy sắc thuốc đóng gói</t>
  </si>
  <si>
    <t>Máy điện châm</t>
  </si>
  <si>
    <t>Máy điều hòa (kho Đông dược)</t>
  </si>
  <si>
    <t>Máy hút ẩm (kho thuốc, phòng máy siêu âm điều trị)</t>
  </si>
  <si>
    <t>Máy siêu âm tim mạch</t>
  </si>
  <si>
    <t xml:space="preserve">Máy điện tim </t>
  </si>
  <si>
    <t>XV</t>
  </si>
  <si>
    <t>Trung tâm Y tế thành phố Đông Hà</t>
  </si>
  <si>
    <t>Máy siêu âm tổng quát</t>
  </si>
  <si>
    <t xml:space="preserve">Máy siêu âm tầm soát sản khoa </t>
  </si>
  <si>
    <t>Máy theo dõi bệnh nhân (Monitor 6 kênh)</t>
  </si>
  <si>
    <t>Máy gây mê kèm thở</t>
  </si>
  <si>
    <t>Máy phân tích đông máu tự động</t>
  </si>
  <si>
    <t>Hệ thống  X-Quang kỹ thuật số tổng quát</t>
  </si>
  <si>
    <t>Hệ thống chạy thân nhân tạo</t>
  </si>
  <si>
    <t>XVI</t>
  </si>
  <si>
    <t>Monitor theo dõi bệnh nhân 7 thông số (có ETCO2)</t>
  </si>
  <si>
    <t>100.000.000</t>
  </si>
  <si>
    <t>Máy laser CO2</t>
  </si>
  <si>
    <t>300.000.000</t>
  </si>
  <si>
    <t>700.000.000</t>
  </si>
  <si>
    <t>Máy phân tích khí máu</t>
  </si>
  <si>
    <t>50.000.000</t>
  </si>
  <si>
    <t>Cá</t>
  </si>
  <si>
    <t>XVII</t>
  </si>
  <si>
    <t>Trung tâm  Y tế thị xã Quảng Trị</t>
  </si>
  <si>
    <t>Máy sinh hóa tư động</t>
  </si>
  <si>
    <t>Xe ô tô cứu thương</t>
  </si>
  <si>
    <t>Máy kéo dãn cột sống</t>
  </si>
  <si>
    <t>Máy chụp XQ nha khoa</t>
  </si>
  <si>
    <t>Máy sắc thuốc tự động</t>
  </si>
  <si>
    <t>Máy từ trường điều trị trị toàn thân</t>
  </si>
  <si>
    <t>Bồn thủy trị liệu toàn thân</t>
  </si>
  <si>
    <t>Máy siêu âm lạnh chịu nhiệt</t>
  </si>
  <si>
    <t>Máy xét nghiệm sinh hóa tư động</t>
  </si>
  <si>
    <t>Máy xét nghiệm huyết học 36TS</t>
  </si>
  <si>
    <t>XIX</t>
  </si>
  <si>
    <t xml:space="preserve">Máy soi cổ tử cung </t>
  </si>
  <si>
    <t>Máy điện tim</t>
  </si>
  <si>
    <t>XX</t>
  </si>
  <si>
    <t>Trung tâm Y tế huyện Đakrông</t>
  </si>
  <si>
    <t>Tủ an toàn sinh học ClassII</t>
  </si>
  <si>
    <t>170.000.000</t>
  </si>
  <si>
    <t>Máy điều hoà nhiệt độ</t>
  </si>
  <si>
    <t>60.000.000</t>
  </si>
  <si>
    <t>Hệ thống  kỹ thuật số  X quang</t>
  </si>
  <si>
    <t>Bồn rửa tay phẩu thuật</t>
  </si>
  <si>
    <t>25.000.000</t>
  </si>
  <si>
    <t>Máy giặt vắt tự động 28 kg</t>
  </si>
  <si>
    <t>250.000.000</t>
  </si>
  <si>
    <t>Máy sấy công nghiệp( Công suất 34 kg/mẻ)</t>
  </si>
  <si>
    <t>478.000.000</t>
  </si>
  <si>
    <t>Máy X quang Shimazdu 320mA</t>
  </si>
  <si>
    <t>Máy Hbalc</t>
  </si>
  <si>
    <t>40.000.000</t>
  </si>
  <si>
    <t>Máy XN Huyết học tự động bằng tia laze</t>
  </si>
  <si>
    <t>165.000.000</t>
  </si>
  <si>
    <t>Máy lắc mẫu</t>
  </si>
  <si>
    <t>Hệ thống Elisa</t>
  </si>
  <si>
    <t>Máy nội  soi Tai Mũi Họng</t>
  </si>
  <si>
    <t>350.000.000</t>
  </si>
  <si>
    <t>Thiết bị tập phục hồi tai biến 6 trong 1</t>
  </si>
  <si>
    <t>Bàn đạp có kháng lực</t>
  </si>
  <si>
    <t>2.000.000</t>
  </si>
  <si>
    <t>Máy tập chạy bộ</t>
  </si>
  <si>
    <t>Máy xoa bóp bằng áp lực hơi DL2003V3</t>
  </si>
  <si>
    <t>200.000.000</t>
  </si>
  <si>
    <t>Máy điện châm không dùng kim 4 màn hình Led hiển thị thời gian, tần số và 8 cửa sổ hiển thị năng lượng đầu ra, cường độ dòng tối đa 39 mA RMS</t>
  </si>
  <si>
    <t>85.000.000</t>
  </si>
  <si>
    <t>Máy laser châm cứu có sử dụng phần mềm tiếng Việt</t>
  </si>
  <si>
    <t>98.000.000</t>
  </si>
  <si>
    <t>Máy điện xung 2 kênh độc lập sử dụng công nghệ M.P.P</t>
  </si>
  <si>
    <t>70.000.000</t>
  </si>
  <si>
    <t>Máy sóng ngắn điều trị công suất 1100W</t>
  </si>
  <si>
    <t>220.000.000</t>
  </si>
  <si>
    <t>Máy điện trường điều trị có sử dụng phần mềm Tiếng Việt</t>
  </si>
  <si>
    <t>75.000.000</t>
  </si>
  <si>
    <t>Máy điều trị điện xung, điện phân, giao thoa đa năng sử dụng công nghệ M.P.P</t>
  </si>
  <si>
    <t>Khung tập đi Inox</t>
  </si>
  <si>
    <t>1.000.000</t>
  </si>
  <si>
    <t>Thanh song song tập đi</t>
  </si>
  <si>
    <t>Tạ tay các kích cỡ</t>
  </si>
  <si>
    <t>1.500.000</t>
  </si>
  <si>
    <t>Máy tập vận động thụ động chi dưới Fisiotek 3000N</t>
  </si>
  <si>
    <t>130.000.000</t>
  </si>
  <si>
    <t>Ghế xoa bóp</t>
  </si>
  <si>
    <t>Ròng rọc tập vận động tay</t>
  </si>
  <si>
    <t>5.000.000</t>
  </si>
  <si>
    <t>Khung quay tập khớp vai</t>
  </si>
  <si>
    <t>Máy siêu âm điều trị đa tần</t>
  </si>
  <si>
    <t>370.000.000</t>
  </si>
  <si>
    <t>Đèn mổ treo trần</t>
  </si>
  <si>
    <t>180.000.000</t>
  </si>
  <si>
    <t>Bàn phẫu thuật</t>
  </si>
  <si>
    <t>Nồi hấp ướt 75 lit</t>
  </si>
  <si>
    <t>86.000.000</t>
  </si>
  <si>
    <r>
      <t>Tủ sấy dụng cụ 300</t>
    </r>
    <r>
      <rPr>
        <vertAlign val="superscript"/>
        <sz val="12"/>
        <color indexed="8"/>
        <rFont val="Times New Roman"/>
        <family val="1"/>
      </rPr>
      <t>0</t>
    </r>
    <r>
      <rPr>
        <sz val="12"/>
        <color indexed="8"/>
        <rFont val="Times New Roman"/>
        <family val="1"/>
      </rPr>
      <t>C</t>
    </r>
  </si>
  <si>
    <t>42.000.000</t>
  </si>
  <si>
    <t>Máy cất nước 2 lần</t>
  </si>
  <si>
    <t>Giừng cấp cứu điều khiển điện</t>
  </si>
  <si>
    <t>Máy X Quang kỹ thuật số tổng quát</t>
  </si>
  <si>
    <t>XXI</t>
  </si>
  <si>
    <t>TTYT huyện Cam Lộ</t>
  </si>
  <si>
    <t>Máy X-quang cận chóp</t>
  </si>
  <si>
    <t>Sửa chữa, bảo trì, bảo dưỡng</t>
  </si>
  <si>
    <t>lần</t>
  </si>
  <si>
    <t>XXII</t>
  </si>
  <si>
    <t>Huyện đão Cồn Cỏ</t>
  </si>
  <si>
    <t>Máy tính</t>
  </si>
  <si>
    <t>Xe điện</t>
  </si>
  <si>
    <t>Chiếc</t>
  </si>
  <si>
    <t>XXIII</t>
  </si>
  <si>
    <t>Sở Y tế</t>
  </si>
  <si>
    <t>XXIV</t>
  </si>
  <si>
    <t>Trạm Y tế mua sắm TTB</t>
  </si>
  <si>
    <r>
      <t xml:space="preserve">DANH MỤC THU HÚT, ĐÃI NGỘ, ĐÀO TẠO NHÂN LỰC Y TẾ GIAI ĐOẠN 2022-2026
</t>
    </r>
    <r>
      <rPr>
        <i/>
        <sz val="13"/>
        <color indexed="8"/>
        <rFont val="Times New Roman"/>
        <family val="1"/>
      </rPr>
      <t>(</t>
    </r>
    <r>
      <rPr>
        <i/>
        <sz val="12"/>
        <color indexed="8"/>
        <rFont val="Times New Roman"/>
        <family val="1"/>
      </rPr>
      <t>Kèm theo Đề án  số          /ĐA-UBND  ngày       tháng   năm 2022 của UBND  tỉnh Quảng Trị)</t>
    </r>
    <r>
      <rPr>
        <b/>
        <sz val="13"/>
        <color indexed="8"/>
        <rFont val="Times New Roman"/>
        <family val="1"/>
      </rPr>
      <t xml:space="preserve">
                                                                                                                                                             </t>
    </r>
  </si>
  <si>
    <t>ĐVT:Triệu đồng</t>
  </si>
  <si>
    <t xml:space="preserve">Danh mục </t>
  </si>
  <si>
    <t>Thời gian bắt đầu thực hiện</t>
  </si>
  <si>
    <t>Ghi chú</t>
  </si>
  <si>
    <t>Trong đó dự kiến</t>
  </si>
  <si>
    <t>Năm 2022</t>
  </si>
  <si>
    <t>Năm 2023</t>
  </si>
  <si>
    <t>Năm 2024</t>
  </si>
  <si>
    <t>Năm 2025</t>
  </si>
  <si>
    <t>Năm 2026</t>
  </si>
  <si>
    <t>Kinh phí thu hút bác sĩ</t>
  </si>
  <si>
    <t>Kinh phí đào tạo sau đại học (Tiến sĩ y khoa, Bác sĩ CKII, Thạc sĩ y khoa, Bác sĩ CKI)</t>
  </si>
  <si>
    <t>Kinh phí đãi ngộ bác sĩ, dược sĩ đại học hàng tháng</t>
  </si>
  <si>
    <t>(Bằng chữ: Tám mươi sáu tỷ tám trăm tám mươi tám triệu đồng chẵn/.)</t>
  </si>
  <si>
    <t>PHỤ LỤC III</t>
  </si>
  <si>
    <t>Máy vi tính</t>
  </si>
  <si>
    <t>PHỤC LỤC III:</t>
  </si>
  <si>
    <r>
      <t xml:space="preserve">NHU CẦU MUA SẮM,  SỮA CHỮA,  TRANG THIẾT BỊ Y TẾ  GIAI ĐOẠN 2021-2026
</t>
    </r>
    <r>
      <rPr>
        <i/>
        <sz val="12"/>
        <color theme="1"/>
        <rFont val="Times New Roman"/>
        <family val="1"/>
      </rPr>
      <t>(Kèm theo Đề án  số          /ĐA-UBND  ngày       tháng   năm 2022 của UBND  tỉnh Quảng Trị)</t>
    </r>
  </si>
  <si>
    <r>
      <t xml:space="preserve">PHỤC LỤC II:
TỔNG HỢP NHU CẦU ĐẦU TƯ Y TẾ GIAI ĐOẠN 2021-2026
</t>
    </r>
    <r>
      <rPr>
        <sz val="12"/>
        <rFont val="Times New Roman"/>
        <family val="1"/>
      </rPr>
      <t>(Kèm theo Đề án  số          /ĐA-UBND  ngày       tháng   năm 2022 của UBND  tỉnh Quảng Trị)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</si>
</sst>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_(* #,##0_);_(* \(#,##0\);_(* &quot;-&quot;??_);_(@_)"/>
    <numFmt numFmtId="167" formatCode="###\ ###\ ###"/>
    <numFmt numFmtId="168" formatCode="#,##0;[Red]#,##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"/>
      <name val="Times New Roman"/>
      <family val="1"/>
    </font>
    <font>
      <vertAlign val="subscript"/>
      <sz val="12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2"/>
      <color theme="1"/>
      <name val="Times New Roman"/>
      <family val="2"/>
    </font>
    <font>
      <sz val="13"/>
      <color theme="1"/>
      <name val="Times New Roman"/>
      <family val="1"/>
    </font>
    <font>
      <i/>
      <sz val="13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3"/>
      <color theme="1"/>
      <name val="Times New Roman"/>
      <family val="1"/>
    </font>
    <font>
      <b/>
      <sz val="13"/>
      <name val="Times New Roman"/>
      <family val="1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i/>
      <sz val="13"/>
      <color rgb="FFFF0000"/>
      <name val="Times New Roman"/>
      <family val="1"/>
    </font>
    <font>
      <i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15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center"/>
    </xf>
    <xf numFmtId="165" fontId="0" fillId="0" borderId="0" xfId="1" applyNumberFormat="1" applyFont="1"/>
    <xf numFmtId="165" fontId="0" fillId="0" borderId="0" xfId="0" applyNumberForma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6" fontId="3" fillId="4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6" fontId="1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166" fontId="6" fillId="0" borderId="0" xfId="0" applyNumberFormat="1" applyFont="1" applyAlignment="1">
      <alignment vertical="center"/>
    </xf>
    <xf numFmtId="166" fontId="1" fillId="0" borderId="1" xfId="2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66" fontId="1" fillId="0" borderId="1" xfId="2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66" fontId="3" fillId="4" borderId="1" xfId="2" applyNumberFormat="1" applyFont="1" applyFill="1" applyBorder="1" applyAlignment="1">
      <alignment horizontal="center" vertical="center"/>
    </xf>
    <xf numFmtId="166" fontId="3" fillId="4" borderId="1" xfId="2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166" fontId="1" fillId="0" borderId="1" xfId="2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0" fontId="8" fillId="0" borderId="0" xfId="0" applyFont="1"/>
    <xf numFmtId="1" fontId="1" fillId="5" borderId="1" xfId="0" applyNumberFormat="1" applyFont="1" applyFill="1" applyBorder="1" applyAlignment="1">
      <alignment horizontal="left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66" fontId="1" fillId="0" borderId="1" xfId="2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4" borderId="1" xfId="0" quotePrefix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6" fontId="1" fillId="5" borderId="1" xfId="2" applyNumberFormat="1" applyFont="1" applyFill="1" applyBorder="1" applyAlignment="1">
      <alignment vertical="center" wrapText="1"/>
    </xf>
    <xf numFmtId="166" fontId="1" fillId="5" borderId="1" xfId="2" applyNumberFormat="1" applyFont="1" applyFill="1" applyBorder="1" applyAlignment="1">
      <alignment vertical="center"/>
    </xf>
    <xf numFmtId="0" fontId="1" fillId="5" borderId="1" xfId="0" quotePrefix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167" fontId="3" fillId="4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/>
    </xf>
    <xf numFmtId="166" fontId="1" fillId="0" borderId="1" xfId="2" applyNumberFormat="1" applyFont="1" applyFill="1" applyBorder="1" applyAlignment="1">
      <alignment horizontal="left" vertical="center" wrapText="1"/>
    </xf>
    <xf numFmtId="166" fontId="1" fillId="0" borderId="1" xfId="0" applyNumberFormat="1" applyFont="1" applyBorder="1" applyAlignment="1">
      <alignment vertical="center"/>
    </xf>
    <xf numFmtId="168" fontId="1" fillId="5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68" fontId="3" fillId="4" borderId="1" xfId="0" applyNumberFormat="1" applyFont="1" applyFill="1" applyBorder="1" applyAlignment="1">
      <alignment vertical="center"/>
    </xf>
    <xf numFmtId="168" fontId="1" fillId="0" borderId="1" xfId="0" applyNumberFormat="1" applyFont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68" fontId="3" fillId="4" borderId="1" xfId="0" quotePrefix="1" applyNumberFormat="1" applyFont="1" applyFill="1" applyBorder="1" applyAlignment="1">
      <alignment vertical="center"/>
    </xf>
    <xf numFmtId="168" fontId="3" fillId="4" borderId="1" xfId="0" applyNumberFormat="1" applyFont="1" applyFill="1" applyBorder="1" applyAlignment="1">
      <alignment horizontal="right" vertical="center" wrapText="1"/>
    </xf>
    <xf numFmtId="168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43" fontId="1" fillId="0" borderId="1" xfId="2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166" fontId="10" fillId="0" borderId="1" xfId="2" applyNumberFormat="1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8" fontId="3" fillId="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68" fontId="3" fillId="4" borderId="1" xfId="0" applyNumberFormat="1" applyFont="1" applyFill="1" applyBorder="1" applyAlignment="1">
      <alignment horizontal="left" vertical="center"/>
    </xf>
    <xf numFmtId="0" fontId="13" fillId="0" borderId="0" xfId="3" applyFont="1"/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right"/>
    </xf>
    <xf numFmtId="0" fontId="4" fillId="2" borderId="1" xfId="3" applyFont="1" applyFill="1" applyBorder="1" applyAlignment="1">
      <alignment horizontal="center" vertical="center" wrapText="1"/>
    </xf>
    <xf numFmtId="0" fontId="13" fillId="5" borderId="1" xfId="3" applyFont="1" applyFill="1" applyBorder="1" applyAlignment="1">
      <alignment horizontal="center" vertical="center" wrapText="1"/>
    </xf>
    <xf numFmtId="0" fontId="13" fillId="5" borderId="1" xfId="3" applyFont="1" applyFill="1" applyBorder="1" applyAlignment="1">
      <alignment horizontal="left" vertical="center" wrapText="1"/>
    </xf>
    <xf numFmtId="166" fontId="13" fillId="0" borderId="1" xfId="4" quotePrefix="1" applyNumberFormat="1" applyFont="1" applyBorder="1" applyAlignment="1">
      <alignment horizontal="center" vertical="center"/>
    </xf>
    <xf numFmtId="166" fontId="13" fillId="0" borderId="1" xfId="4" applyNumberFormat="1" applyFont="1" applyBorder="1" applyAlignment="1">
      <alignment vertical="center"/>
    </xf>
    <xf numFmtId="166" fontId="13" fillId="0" borderId="1" xfId="4" applyNumberFormat="1" applyFont="1" applyBorder="1" applyAlignment="1">
      <alignment horizontal="center" vertical="center"/>
    </xf>
    <xf numFmtId="166" fontId="4" fillId="0" borderId="1" xfId="4" applyNumberFormat="1" applyFont="1" applyBorder="1" applyAlignment="1">
      <alignment horizontal="center" vertical="center"/>
    </xf>
    <xf numFmtId="0" fontId="13" fillId="0" borderId="1" xfId="3" applyFont="1" applyBorder="1"/>
    <xf numFmtId="0" fontId="19" fillId="0" borderId="0" xfId="3" applyFont="1"/>
    <xf numFmtId="0" fontId="13" fillId="0" borderId="1" xfId="3" applyFont="1" applyBorder="1" applyAlignment="1">
      <alignment horizontal="left" vertical="center" wrapText="1"/>
    </xf>
    <xf numFmtId="0" fontId="13" fillId="6" borderId="1" xfId="3" applyFont="1" applyFill="1" applyBorder="1" applyAlignment="1">
      <alignment horizontal="center" vertical="center"/>
    </xf>
    <xf numFmtId="166" fontId="4" fillId="6" borderId="1" xfId="3" applyNumberFormat="1" applyFont="1" applyFill="1" applyBorder="1" applyAlignment="1">
      <alignment horizontal="center" vertical="center"/>
    </xf>
    <xf numFmtId="166" fontId="4" fillId="6" borderId="1" xfId="4" applyNumberFormat="1" applyFont="1" applyFill="1" applyBorder="1" applyAlignment="1">
      <alignment horizontal="center" vertical="center"/>
    </xf>
    <xf numFmtId="166" fontId="20" fillId="6" borderId="1" xfId="4" applyNumberFormat="1" applyFont="1" applyFill="1" applyBorder="1" applyAlignment="1">
      <alignment horizontal="center" vertical="center"/>
    </xf>
    <xf numFmtId="0" fontId="13" fillId="6" borderId="1" xfId="3" applyFont="1" applyFill="1" applyBorder="1"/>
    <xf numFmtId="166" fontId="13" fillId="0" borderId="0" xfId="3" applyNumberFormat="1" applyFont="1" applyAlignment="1">
      <alignment wrapText="1"/>
    </xf>
    <xf numFmtId="0" fontId="13" fillId="0" borderId="0" xfId="3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wrapText="1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17" fillId="0" borderId="0" xfId="3" applyFont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Comma 3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&#7890;NG%202021\&#272;&#7872;%20&#193;N\&#272;&#7872;%20&#193;N%20CHUNG\&#272;&#7872;%20&#193;N\&#272;&#7872;%20&#193;N%20N&#258;NG%20CAO%20CH&#7844;T%20L&#431;&#7906;NG%20N&#258;M%202022\&#272;&#7872;%20&#193;N%20G&#7910;I%20&#272;I%20G&#211;P%20&#221;\HO&#192;N%20THI&#7878;N%20&#272;&#7872;%20&#193;N\&#272;&#7872;%20XU&#7844;T%20TTB%20%20%20giai%20&#273;o&#7841;n%202021-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"/>
      <sheetName val="Ctrinh So Y Te (2)"/>
      <sheetName val="TTB"/>
    </sheetNames>
    <sheetDataSet>
      <sheetData sheetId="0"/>
      <sheetData sheetId="1"/>
      <sheetData sheetId="2">
        <row r="6">
          <cell r="F6">
            <v>390000000000</v>
          </cell>
          <cell r="G6">
            <v>154141000000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37" workbookViewId="0">
      <selection activeCell="E8" sqref="E8"/>
    </sheetView>
  </sheetViews>
  <sheetFormatPr defaultColWidth="8.7109375" defaultRowHeight="15.75" x14ac:dyDescent="0.25"/>
  <cols>
    <col min="1" max="1" width="4.7109375" style="12" customWidth="1"/>
    <col min="2" max="2" width="38" style="4" customWidth="1"/>
    <col min="3" max="3" width="20.42578125" style="4" customWidth="1"/>
    <col min="4" max="4" width="21.7109375" style="4" customWidth="1"/>
    <col min="5" max="5" width="27.42578125" style="4" customWidth="1"/>
    <col min="6" max="6" width="20.85546875" style="4" customWidth="1"/>
    <col min="7" max="7" width="19.85546875" style="4" customWidth="1"/>
    <col min="8" max="8" width="20.85546875" style="4" customWidth="1"/>
    <col min="9" max="9" width="19.28515625" style="4" customWidth="1"/>
    <col min="10" max="10" width="21.140625" style="4" customWidth="1"/>
    <col min="11" max="11" width="20.140625" style="4" customWidth="1"/>
    <col min="12" max="12" width="19.28515625" style="4" customWidth="1"/>
    <col min="13" max="16384" width="8.7109375" style="4"/>
  </cols>
  <sheetData>
    <row r="1" spans="1:12" s="7" customFormat="1" ht="55.5" customHeight="1" x14ac:dyDescent="0.25">
      <c r="A1" s="130" t="s">
        <v>474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s="7" customFormat="1" x14ac:dyDescent="0.25">
      <c r="A2" s="8"/>
      <c r="B2" s="9"/>
      <c r="C2" s="9"/>
      <c r="D2" s="20"/>
    </row>
    <row r="3" spans="1:12" s="7" customFormat="1" x14ac:dyDescent="0.25">
      <c r="A3" s="8"/>
      <c r="B3" s="9"/>
      <c r="C3" s="9"/>
    </row>
    <row r="4" spans="1:12" s="7" customFormat="1" ht="15.75" customHeight="1" x14ac:dyDescent="0.25">
      <c r="A4" s="132" t="s">
        <v>52</v>
      </c>
      <c r="B4" s="132" t="s">
        <v>53</v>
      </c>
      <c r="C4" s="133" t="s">
        <v>128</v>
      </c>
      <c r="D4" s="133" t="s">
        <v>129</v>
      </c>
      <c r="E4" s="133" t="s">
        <v>130</v>
      </c>
      <c r="F4" s="135" t="s">
        <v>65</v>
      </c>
      <c r="G4" s="136"/>
      <c r="H4" s="136"/>
      <c r="I4" s="136"/>
      <c r="J4" s="136"/>
      <c r="K4" s="136"/>
      <c r="L4" s="137"/>
    </row>
    <row r="5" spans="1:12" s="7" customFormat="1" ht="168" customHeight="1" x14ac:dyDescent="0.25">
      <c r="A5" s="132"/>
      <c r="B5" s="132"/>
      <c r="C5" s="134"/>
      <c r="D5" s="134"/>
      <c r="E5" s="134"/>
      <c r="F5" s="14" t="s">
        <v>75</v>
      </c>
      <c r="G5" s="14" t="s">
        <v>76</v>
      </c>
      <c r="H5" s="14" t="s">
        <v>77</v>
      </c>
      <c r="I5" s="14" t="s">
        <v>78</v>
      </c>
      <c r="J5" s="14" t="s">
        <v>79</v>
      </c>
      <c r="K5" s="14" t="s">
        <v>80</v>
      </c>
      <c r="L5" s="14" t="s">
        <v>131</v>
      </c>
    </row>
    <row r="6" spans="1:12" s="7" customFormat="1" ht="21.75" customHeight="1" x14ac:dyDescent="0.25">
      <c r="A6" s="19"/>
      <c r="B6" s="19" t="s">
        <v>54</v>
      </c>
      <c r="C6" s="19">
        <f>C7+C20+C32</f>
        <v>925024080000</v>
      </c>
      <c r="D6" s="19">
        <f>D7+D20+D32</f>
        <v>456760772000</v>
      </c>
      <c r="E6" s="19">
        <f>C6-D6</f>
        <v>468263308000</v>
      </c>
      <c r="F6" s="19">
        <f>SUM(F8:F32)</f>
        <v>150042772000</v>
      </c>
      <c r="G6" s="19">
        <f t="shared" ref="G6:L6" si="0">SUM(G8:G32)</f>
        <v>26115000000</v>
      </c>
      <c r="H6" s="19">
        <f t="shared" si="0"/>
        <v>124459000000</v>
      </c>
      <c r="I6" s="19">
        <f t="shared" si="0"/>
        <v>11000000000</v>
      </c>
      <c r="J6" s="19">
        <f>SUM(J7:J83)</f>
        <v>130244000000</v>
      </c>
      <c r="K6" s="19">
        <f t="shared" si="0"/>
        <v>10000000000</v>
      </c>
      <c r="L6" s="19">
        <f t="shared" si="0"/>
        <v>2900000000</v>
      </c>
    </row>
    <row r="7" spans="1:12" s="7" customFormat="1" x14ac:dyDescent="0.25">
      <c r="A7" s="13" t="s">
        <v>63</v>
      </c>
      <c r="B7" s="10" t="s">
        <v>64</v>
      </c>
      <c r="C7" s="6">
        <f>SUM(C8:C19)</f>
        <v>441681000000</v>
      </c>
      <c r="D7" s="16">
        <f>SUM(D8:D19)</f>
        <v>90309772000</v>
      </c>
      <c r="E7" s="16">
        <f>SUM(E8:E19)-3</f>
        <v>351371227997</v>
      </c>
      <c r="F7" s="5"/>
      <c r="G7" s="5"/>
      <c r="H7" s="5"/>
      <c r="I7" s="5"/>
      <c r="J7" s="5"/>
      <c r="K7" s="5"/>
      <c r="L7" s="5"/>
    </row>
    <row r="8" spans="1:12" s="7" customFormat="1" ht="31.5" x14ac:dyDescent="0.25">
      <c r="A8" s="1">
        <v>1</v>
      </c>
      <c r="B8" s="11" t="s">
        <v>81</v>
      </c>
      <c r="C8" s="3">
        <v>103000000000</v>
      </c>
      <c r="D8" s="3">
        <f>19542772000+ 26115000000+7000000000</f>
        <v>52657772000</v>
      </c>
      <c r="E8" s="3">
        <f t="shared" ref="E8:E13" si="1">C8-D8</f>
        <v>50342228000</v>
      </c>
      <c r="F8" s="3">
        <f>19542772000+7000000000</f>
        <v>26542772000</v>
      </c>
      <c r="G8" s="3">
        <v>26115000000</v>
      </c>
      <c r="H8" s="3"/>
      <c r="I8" s="3"/>
      <c r="J8" s="3"/>
      <c r="K8" s="5"/>
      <c r="L8" s="5"/>
    </row>
    <row r="9" spans="1:12" s="7" customFormat="1" ht="31.5" x14ac:dyDescent="0.25">
      <c r="A9" s="1">
        <v>2</v>
      </c>
      <c r="B9" s="11" t="s">
        <v>82</v>
      </c>
      <c r="C9" s="3">
        <v>45000000000</v>
      </c>
      <c r="D9" s="3">
        <v>11000000000</v>
      </c>
      <c r="E9" s="3">
        <f t="shared" si="1"/>
        <v>34000000000</v>
      </c>
      <c r="F9" s="3">
        <f>D9</f>
        <v>11000000000</v>
      </c>
      <c r="G9" s="3"/>
      <c r="H9" s="3"/>
      <c r="I9" s="3"/>
      <c r="J9" s="3"/>
      <c r="K9" s="5"/>
      <c r="L9" s="5"/>
    </row>
    <row r="10" spans="1:12" s="7" customFormat="1" x14ac:dyDescent="0.25">
      <c r="A10" s="1">
        <v>3</v>
      </c>
      <c r="B10" s="11" t="s">
        <v>66</v>
      </c>
      <c r="C10" s="3">
        <f>5315000000+8000000000</f>
        <v>13315000000</v>
      </c>
      <c r="D10" s="3">
        <f>8000000000</f>
        <v>8000000000</v>
      </c>
      <c r="E10" s="3">
        <f t="shared" si="1"/>
        <v>5315000000</v>
      </c>
      <c r="F10" s="3">
        <f>D10</f>
        <v>8000000000</v>
      </c>
      <c r="G10" s="3"/>
      <c r="H10" s="3"/>
      <c r="I10" s="3"/>
      <c r="J10" s="3"/>
      <c r="K10" s="5"/>
      <c r="L10" s="5"/>
    </row>
    <row r="11" spans="1:12" s="7" customFormat="1" x14ac:dyDescent="0.25">
      <c r="A11" s="1">
        <v>4</v>
      </c>
      <c r="B11" s="11" t="s">
        <v>67</v>
      </c>
      <c r="C11" s="3">
        <v>10800000000</v>
      </c>
      <c r="D11" s="3">
        <v>4000000000</v>
      </c>
      <c r="E11" s="3">
        <f t="shared" si="1"/>
        <v>6800000000</v>
      </c>
      <c r="F11" s="3">
        <f>D11</f>
        <v>4000000000</v>
      </c>
      <c r="G11" s="3"/>
      <c r="H11" s="3"/>
      <c r="I11" s="3"/>
      <c r="J11" s="3"/>
      <c r="K11" s="5"/>
      <c r="L11" s="5"/>
    </row>
    <row r="12" spans="1:12" s="7" customFormat="1" x14ac:dyDescent="0.25">
      <c r="A12" s="1">
        <v>5</v>
      </c>
      <c r="B12" s="11" t="s">
        <v>68</v>
      </c>
      <c r="C12" s="3">
        <v>13500000000</v>
      </c>
      <c r="D12" s="3">
        <v>9000000000</v>
      </c>
      <c r="E12" s="3">
        <f t="shared" si="1"/>
        <v>4500000000</v>
      </c>
      <c r="F12" s="3">
        <f>D12</f>
        <v>9000000000</v>
      </c>
      <c r="G12" s="3"/>
      <c r="H12" s="3"/>
      <c r="I12" s="3"/>
      <c r="J12" s="3"/>
      <c r="K12" s="5"/>
      <c r="L12" s="5"/>
    </row>
    <row r="13" spans="1:12" s="7" customFormat="1" x14ac:dyDescent="0.25">
      <c r="A13" s="1">
        <v>6</v>
      </c>
      <c r="B13" s="11" t="s">
        <v>69</v>
      </c>
      <c r="C13" s="3">
        <v>1100000000</v>
      </c>
      <c r="D13" s="3"/>
      <c r="E13" s="3">
        <f t="shared" si="1"/>
        <v>1100000000</v>
      </c>
      <c r="F13" s="3"/>
      <c r="G13" s="3"/>
      <c r="H13" s="3"/>
      <c r="I13" s="3"/>
      <c r="J13" s="3"/>
      <c r="K13" s="5"/>
      <c r="L13" s="5"/>
    </row>
    <row r="14" spans="1:12" s="7" customFormat="1" x14ac:dyDescent="0.25">
      <c r="A14" s="1">
        <v>7</v>
      </c>
      <c r="B14" s="11" t="s">
        <v>70</v>
      </c>
      <c r="C14" s="3">
        <v>1000000000</v>
      </c>
      <c r="D14" s="3"/>
      <c r="E14" s="3">
        <f t="shared" ref="E14:E18" si="2">C14-D14</f>
        <v>1000000000</v>
      </c>
      <c r="F14" s="3"/>
      <c r="G14" s="3"/>
      <c r="H14" s="3"/>
      <c r="I14" s="3"/>
      <c r="J14" s="3"/>
      <c r="K14" s="5"/>
      <c r="L14" s="5"/>
    </row>
    <row r="15" spans="1:12" s="7" customFormat="1" x14ac:dyDescent="0.25">
      <c r="A15" s="1">
        <v>8</v>
      </c>
      <c r="B15" s="11" t="s">
        <v>71</v>
      </c>
      <c r="C15" s="3">
        <v>9100000000</v>
      </c>
      <c r="D15" s="3"/>
      <c r="E15" s="3">
        <f t="shared" si="2"/>
        <v>9100000000</v>
      </c>
      <c r="F15" s="3"/>
      <c r="G15" s="3"/>
      <c r="H15" s="3"/>
      <c r="I15" s="3"/>
      <c r="J15" s="3"/>
      <c r="K15" s="5"/>
      <c r="L15" s="5"/>
    </row>
    <row r="16" spans="1:12" s="7" customFormat="1" x14ac:dyDescent="0.25">
      <c r="A16" s="1">
        <v>9</v>
      </c>
      <c r="B16" s="11" t="s">
        <v>72</v>
      </c>
      <c r="C16" s="3">
        <v>1300000000</v>
      </c>
      <c r="D16" s="3"/>
      <c r="E16" s="3">
        <f t="shared" si="2"/>
        <v>1300000000</v>
      </c>
      <c r="F16" s="3"/>
      <c r="G16" s="3"/>
      <c r="H16" s="3"/>
      <c r="I16" s="3"/>
      <c r="J16" s="3"/>
      <c r="K16" s="5"/>
      <c r="L16" s="5"/>
    </row>
    <row r="17" spans="1:12" s="7" customFormat="1" x14ac:dyDescent="0.25">
      <c r="A17" s="1">
        <v>10</v>
      </c>
      <c r="B17" s="11" t="s">
        <v>73</v>
      </c>
      <c r="C17" s="3">
        <v>1300000000</v>
      </c>
      <c r="D17" s="3"/>
      <c r="E17" s="3">
        <f t="shared" si="2"/>
        <v>1300000000</v>
      </c>
      <c r="F17" s="3"/>
      <c r="G17" s="3"/>
      <c r="H17" s="3"/>
      <c r="I17" s="3"/>
      <c r="J17" s="3"/>
      <c r="K17" s="5"/>
      <c r="L17" s="5"/>
    </row>
    <row r="18" spans="1:12" s="7" customFormat="1" ht="31.5" x14ac:dyDescent="0.25">
      <c r="A18" s="1">
        <v>11</v>
      </c>
      <c r="B18" s="11" t="s">
        <v>74</v>
      </c>
      <c r="C18" s="3">
        <v>3800000000</v>
      </c>
      <c r="D18" s="3">
        <v>2000000000</v>
      </c>
      <c r="E18" s="3">
        <f t="shared" si="2"/>
        <v>1800000000</v>
      </c>
      <c r="F18" s="3"/>
      <c r="G18" s="3"/>
      <c r="H18" s="3"/>
      <c r="I18" s="3"/>
      <c r="J18" s="3"/>
      <c r="K18" s="5"/>
      <c r="L18" s="5"/>
    </row>
    <row r="19" spans="1:12" s="7" customFormat="1" ht="31.5" x14ac:dyDescent="0.25">
      <c r="A19" s="1">
        <v>12</v>
      </c>
      <c r="B19" s="11" t="s">
        <v>83</v>
      </c>
      <c r="C19" s="15">
        <f>231466000000+7000000000</f>
        <v>238466000000</v>
      </c>
      <c r="D19" s="3">
        <v>3652000000</v>
      </c>
      <c r="E19" s="3">
        <f>C19-D19</f>
        <v>234814000000</v>
      </c>
      <c r="F19" s="3"/>
      <c r="G19" s="3"/>
      <c r="H19" s="3"/>
      <c r="I19" s="3"/>
      <c r="J19" s="3">
        <f>D19</f>
        <v>3652000000</v>
      </c>
      <c r="K19" s="5"/>
      <c r="L19" s="5"/>
    </row>
    <row r="20" spans="1:12" s="7" customFormat="1" x14ac:dyDescent="0.25">
      <c r="A20" s="13" t="s">
        <v>88</v>
      </c>
      <c r="B20" s="10" t="s">
        <v>55</v>
      </c>
      <c r="C20" s="6">
        <f>SUM(C21:C31)</f>
        <v>250396080000</v>
      </c>
      <c r="D20" s="16">
        <f>SUM(D21:D31)</f>
        <v>180492000000</v>
      </c>
      <c r="E20" s="16">
        <f>C20-D20</f>
        <v>69904080000</v>
      </c>
      <c r="F20" s="3"/>
      <c r="G20" s="3"/>
      <c r="H20" s="3"/>
      <c r="I20" s="3"/>
      <c r="J20" s="3"/>
      <c r="K20" s="5"/>
      <c r="L20" s="5"/>
    </row>
    <row r="21" spans="1:12" x14ac:dyDescent="0.25">
      <c r="A21" s="1">
        <v>1</v>
      </c>
      <c r="B21" s="11" t="s">
        <v>56</v>
      </c>
      <c r="C21" s="3">
        <v>30000000000</v>
      </c>
      <c r="D21" s="3">
        <f>4500000000+11104000000</f>
        <v>15604000000</v>
      </c>
      <c r="E21" s="2"/>
      <c r="F21" s="3">
        <v>4500000000</v>
      </c>
      <c r="G21" s="3"/>
      <c r="H21" s="3"/>
      <c r="I21" s="3"/>
      <c r="J21" s="3">
        <v>11104000000</v>
      </c>
      <c r="K21" s="2"/>
      <c r="L21" s="2"/>
    </row>
    <row r="22" spans="1:12" x14ac:dyDescent="0.25">
      <c r="A22" s="1">
        <v>2</v>
      </c>
      <c r="B22" s="11" t="s">
        <v>6</v>
      </c>
      <c r="C22" s="3">
        <v>20000000000</v>
      </c>
      <c r="D22" s="2"/>
      <c r="E22" s="2"/>
      <c r="F22" s="3"/>
      <c r="G22" s="3"/>
      <c r="H22" s="3"/>
      <c r="I22" s="3"/>
      <c r="J22" s="3"/>
      <c r="K22" s="2"/>
      <c r="L22" s="2"/>
    </row>
    <row r="23" spans="1:12" x14ac:dyDescent="0.25">
      <c r="A23" s="1">
        <v>3</v>
      </c>
      <c r="B23" s="11" t="s">
        <v>7</v>
      </c>
      <c r="C23" s="3">
        <f>18720080000+2300000000</f>
        <v>21020080000</v>
      </c>
      <c r="D23" s="3">
        <f>6000000000+2000000000+7500000000</f>
        <v>15500000000</v>
      </c>
      <c r="E23" s="17">
        <f>C23-D23</f>
        <v>5520080000</v>
      </c>
      <c r="F23" s="3">
        <f>6000000000+2000000000</f>
        <v>8000000000</v>
      </c>
      <c r="G23" s="3"/>
      <c r="H23" s="3"/>
      <c r="I23" s="3"/>
      <c r="J23" s="3">
        <v>7500000000</v>
      </c>
      <c r="K23" s="3"/>
      <c r="L23" s="2"/>
    </row>
    <row r="24" spans="1:12" x14ac:dyDescent="0.25">
      <c r="A24" s="1">
        <v>4</v>
      </c>
      <c r="B24" s="11" t="s">
        <v>10</v>
      </c>
      <c r="C24" s="3">
        <v>24515000000</v>
      </c>
      <c r="D24" s="3">
        <f>7000000000+11200000000</f>
        <v>18200000000</v>
      </c>
      <c r="E24" s="17">
        <f>C24-D24</f>
        <v>6315000000</v>
      </c>
      <c r="F24" s="3">
        <f>7000000000</f>
        <v>7000000000</v>
      </c>
      <c r="G24" s="3"/>
      <c r="H24" s="3"/>
      <c r="I24" s="3"/>
      <c r="J24" s="3">
        <f>11200000000</f>
        <v>11200000000</v>
      </c>
      <c r="K24" s="3"/>
      <c r="L24" s="2"/>
    </row>
    <row r="25" spans="1:12" ht="31.5" x14ac:dyDescent="0.25">
      <c r="A25" s="1">
        <v>5</v>
      </c>
      <c r="B25" s="11" t="s">
        <v>20</v>
      </c>
      <c r="C25" s="3">
        <v>3913000000</v>
      </c>
      <c r="D25" s="2"/>
      <c r="E25" s="17">
        <f>C25</f>
        <v>3913000000</v>
      </c>
      <c r="F25" s="3"/>
      <c r="G25" s="3"/>
      <c r="H25" s="3"/>
      <c r="I25" s="3"/>
      <c r="J25" s="3"/>
      <c r="K25" s="3"/>
      <c r="L25" s="2"/>
    </row>
    <row r="26" spans="1:12" x14ac:dyDescent="0.25">
      <c r="A26" s="1">
        <v>6</v>
      </c>
      <c r="B26" s="11" t="s">
        <v>21</v>
      </c>
      <c r="C26" s="3">
        <v>12688000000</v>
      </c>
      <c r="D26" s="3">
        <f>2000000000+5988000000</f>
        <v>7988000000</v>
      </c>
      <c r="E26" s="17">
        <f>C26-D26</f>
        <v>4700000000</v>
      </c>
      <c r="F26" s="3">
        <f>2000000000</f>
        <v>2000000000</v>
      </c>
      <c r="G26" s="3"/>
      <c r="H26" s="3"/>
      <c r="I26" s="3"/>
      <c r="J26" s="3">
        <f>5988000000</f>
        <v>5988000000</v>
      </c>
      <c r="K26" s="3"/>
      <c r="L26" s="2"/>
    </row>
    <row r="27" spans="1:12" x14ac:dyDescent="0.25">
      <c r="A27" s="1">
        <v>7</v>
      </c>
      <c r="B27" s="11" t="s">
        <v>23</v>
      </c>
      <c r="C27" s="3">
        <v>40850000000</v>
      </c>
      <c r="D27" s="3">
        <f>19000000000+14000000000+3000000000</f>
        <v>36000000000</v>
      </c>
      <c r="E27" s="17">
        <f>C27-D27</f>
        <v>4850000000</v>
      </c>
      <c r="F27" s="3">
        <v>19000000000</v>
      </c>
      <c r="G27" s="3"/>
      <c r="H27" s="3"/>
      <c r="I27" s="3"/>
      <c r="J27" s="3">
        <v>14000000000</v>
      </c>
      <c r="K27" s="3">
        <v>3000000000</v>
      </c>
      <c r="L27" s="2"/>
    </row>
    <row r="28" spans="1:12" x14ac:dyDescent="0.25">
      <c r="A28" s="1">
        <v>8</v>
      </c>
      <c r="B28" s="11" t="s">
        <v>27</v>
      </c>
      <c r="C28" s="3">
        <v>28510000000</v>
      </c>
      <c r="D28" s="3">
        <f>9000000000+17000000000</f>
        <v>26000000000</v>
      </c>
      <c r="E28" s="17">
        <f>C28-D28</f>
        <v>2510000000</v>
      </c>
      <c r="F28" s="3">
        <v>9000000000</v>
      </c>
      <c r="G28" s="3"/>
      <c r="H28" s="3"/>
      <c r="I28" s="3"/>
      <c r="J28" s="3">
        <v>17000000000</v>
      </c>
      <c r="K28" s="3"/>
      <c r="L28" s="2"/>
    </row>
    <row r="29" spans="1:12" x14ac:dyDescent="0.25">
      <c r="A29" s="1">
        <v>9</v>
      </c>
      <c r="B29" s="11" t="s">
        <v>33</v>
      </c>
      <c r="C29" s="3">
        <v>24600000000</v>
      </c>
      <c r="D29" s="3">
        <f>6000000000+16000000000</f>
        <v>22000000000</v>
      </c>
      <c r="E29" s="17">
        <f t="shared" ref="E29:E32" si="3">C29-D29</f>
        <v>2600000000</v>
      </c>
      <c r="F29" s="3">
        <v>6000000000</v>
      </c>
      <c r="G29" s="3"/>
      <c r="H29" s="3"/>
      <c r="I29" s="3"/>
      <c r="J29" s="3">
        <v>16000000000</v>
      </c>
      <c r="K29" s="3"/>
      <c r="L29" s="2"/>
    </row>
    <row r="30" spans="1:12" x14ac:dyDescent="0.25">
      <c r="A30" s="1">
        <v>10</v>
      </c>
      <c r="B30" s="11" t="s">
        <v>44</v>
      </c>
      <c r="C30" s="3">
        <v>21800000000</v>
      </c>
      <c r="D30" s="3">
        <f>6000000000+11200000000+2500000000</f>
        <v>19700000000</v>
      </c>
      <c r="E30" s="17">
        <f t="shared" si="3"/>
        <v>2100000000</v>
      </c>
      <c r="F30" s="3">
        <v>6000000000</v>
      </c>
      <c r="G30" s="3"/>
      <c r="H30" s="3"/>
      <c r="I30" s="3"/>
      <c r="J30" s="3">
        <v>11200000000</v>
      </c>
      <c r="K30" s="3">
        <v>2500000000</v>
      </c>
      <c r="L30" s="2"/>
    </row>
    <row r="31" spans="1:12" x14ac:dyDescent="0.25">
      <c r="A31" s="1">
        <v>11</v>
      </c>
      <c r="B31" s="11" t="s">
        <v>45</v>
      </c>
      <c r="C31" s="3">
        <v>22500000000</v>
      </c>
      <c r="D31" s="3">
        <f>11000000000+4500000000+4000000000</f>
        <v>19500000000</v>
      </c>
      <c r="E31" s="17">
        <f t="shared" si="3"/>
        <v>3000000000</v>
      </c>
      <c r="F31" s="3">
        <v>4000000000</v>
      </c>
      <c r="G31" s="3"/>
      <c r="H31" s="3"/>
      <c r="I31" s="3"/>
      <c r="J31" s="3">
        <v>11000000000</v>
      </c>
      <c r="K31" s="3">
        <v>4500000000</v>
      </c>
      <c r="L31" s="2"/>
    </row>
    <row r="32" spans="1:12" x14ac:dyDescent="0.25">
      <c r="A32" s="18" t="s">
        <v>89</v>
      </c>
      <c r="B32" s="10" t="s">
        <v>84</v>
      </c>
      <c r="C32" s="6">
        <f>124459000000+28900000000+11000000000+21600000000+C33</f>
        <v>232947000000</v>
      </c>
      <c r="D32" s="6">
        <f>124459000000+28900000000+11000000000+21600000000</f>
        <v>185959000000</v>
      </c>
      <c r="E32" s="16">
        <f t="shared" si="3"/>
        <v>46988000000</v>
      </c>
      <c r="F32" s="3">
        <f>26000000000</f>
        <v>26000000000</v>
      </c>
      <c r="G32" s="3"/>
      <c r="H32" s="3">
        <v>124459000000</v>
      </c>
      <c r="I32" s="3">
        <v>11000000000</v>
      </c>
      <c r="J32" s="3">
        <v>21600000000</v>
      </c>
      <c r="K32" s="3"/>
      <c r="L32" s="3">
        <v>2900000000</v>
      </c>
    </row>
    <row r="33" spans="1:12" x14ac:dyDescent="0.25">
      <c r="A33" s="1"/>
      <c r="B33" s="10" t="s">
        <v>87</v>
      </c>
      <c r="C33" s="6">
        <f>C34+C42+C44+C51+C54+C57+C61+C72+C78</f>
        <v>46988000000</v>
      </c>
      <c r="D33" s="2"/>
      <c r="E33" s="17"/>
      <c r="F33" s="3"/>
      <c r="G33" s="3"/>
      <c r="H33" s="3"/>
      <c r="I33" s="3"/>
      <c r="J33" s="3"/>
      <c r="K33" s="3"/>
      <c r="L33" s="2"/>
    </row>
    <row r="34" spans="1:12" x14ac:dyDescent="0.25">
      <c r="A34" s="1">
        <v>1</v>
      </c>
      <c r="B34" s="10" t="s">
        <v>5</v>
      </c>
      <c r="C34" s="6">
        <f>SUM(C35:C41)</f>
        <v>3500000000</v>
      </c>
      <c r="D34" s="2"/>
      <c r="E34" s="2"/>
      <c r="F34" s="3"/>
      <c r="G34" s="3"/>
      <c r="H34" s="3"/>
      <c r="I34" s="3"/>
      <c r="J34" s="3"/>
      <c r="K34" s="3"/>
      <c r="L34" s="2"/>
    </row>
    <row r="35" spans="1:12" x14ac:dyDescent="0.25">
      <c r="A35" s="1" t="s">
        <v>90</v>
      </c>
      <c r="B35" s="11" t="s">
        <v>12</v>
      </c>
      <c r="C35" s="3">
        <v>500000000</v>
      </c>
      <c r="D35" s="2"/>
      <c r="E35" s="2"/>
      <c r="F35" s="3"/>
      <c r="G35" s="3"/>
      <c r="H35" s="3"/>
      <c r="I35" s="3"/>
      <c r="J35" s="3"/>
      <c r="K35" s="3"/>
      <c r="L35" s="2"/>
    </row>
    <row r="36" spans="1:12" x14ac:dyDescent="0.25">
      <c r="A36" s="1" t="s">
        <v>91</v>
      </c>
      <c r="B36" s="11" t="s">
        <v>0</v>
      </c>
      <c r="C36" s="3">
        <v>500000000</v>
      </c>
      <c r="D36" s="2"/>
      <c r="E36" s="2"/>
      <c r="F36" s="3"/>
      <c r="G36" s="3"/>
      <c r="H36" s="3"/>
      <c r="I36" s="3"/>
      <c r="J36" s="3"/>
      <c r="K36" s="3"/>
      <c r="L36" s="2"/>
    </row>
    <row r="37" spans="1:12" x14ac:dyDescent="0.25">
      <c r="A37" s="1" t="s">
        <v>92</v>
      </c>
      <c r="B37" s="11" t="s">
        <v>1</v>
      </c>
      <c r="C37" s="3">
        <v>500000000</v>
      </c>
      <c r="D37" s="2"/>
      <c r="E37" s="2"/>
      <c r="F37" s="3"/>
      <c r="G37" s="3"/>
      <c r="H37" s="3"/>
      <c r="I37" s="3"/>
      <c r="J37" s="3"/>
      <c r="K37" s="3"/>
      <c r="L37" s="2"/>
    </row>
    <row r="38" spans="1:12" x14ac:dyDescent="0.25">
      <c r="A38" s="1" t="s">
        <v>93</v>
      </c>
      <c r="B38" s="2" t="s">
        <v>2</v>
      </c>
      <c r="C38" s="3">
        <v>500000000</v>
      </c>
      <c r="D38" s="2"/>
      <c r="E38" s="2"/>
      <c r="F38" s="3"/>
      <c r="G38" s="3"/>
      <c r="H38" s="3"/>
      <c r="I38" s="3"/>
      <c r="J38" s="3"/>
      <c r="K38" s="2"/>
      <c r="L38" s="2"/>
    </row>
    <row r="39" spans="1:12" x14ac:dyDescent="0.25">
      <c r="A39" s="1" t="s">
        <v>94</v>
      </c>
      <c r="B39" s="2" t="s">
        <v>3</v>
      </c>
      <c r="C39" s="3">
        <v>500000000</v>
      </c>
      <c r="D39" s="2"/>
      <c r="E39" s="2"/>
      <c r="F39" s="3"/>
      <c r="G39" s="3"/>
      <c r="H39" s="3"/>
      <c r="I39" s="3"/>
      <c r="J39" s="3"/>
      <c r="K39" s="2"/>
      <c r="L39" s="2"/>
    </row>
    <row r="40" spans="1:12" x14ac:dyDescent="0.25">
      <c r="A40" s="1" t="s">
        <v>95</v>
      </c>
      <c r="B40" s="2" t="s">
        <v>13</v>
      </c>
      <c r="C40" s="3">
        <v>500000000</v>
      </c>
      <c r="D40" s="2"/>
      <c r="E40" s="2"/>
      <c r="F40" s="3"/>
      <c r="G40" s="3"/>
      <c r="H40" s="3"/>
      <c r="I40" s="3"/>
      <c r="J40" s="3"/>
      <c r="K40" s="2"/>
      <c r="L40" s="2"/>
    </row>
    <row r="41" spans="1:12" x14ac:dyDescent="0.25">
      <c r="A41" s="1" t="s">
        <v>96</v>
      </c>
      <c r="B41" s="2" t="s">
        <v>4</v>
      </c>
      <c r="C41" s="3">
        <v>500000000</v>
      </c>
      <c r="D41" s="2"/>
      <c r="E41" s="2"/>
      <c r="F41" s="3"/>
      <c r="G41" s="3"/>
      <c r="H41" s="3"/>
      <c r="I41" s="3"/>
      <c r="J41" s="3"/>
      <c r="K41" s="2"/>
      <c r="L41" s="2"/>
    </row>
    <row r="42" spans="1:12" s="7" customFormat="1" x14ac:dyDescent="0.25">
      <c r="A42" s="13">
        <v>2</v>
      </c>
      <c r="B42" s="5" t="s">
        <v>8</v>
      </c>
      <c r="C42" s="6">
        <f>SUM(C43)</f>
        <v>1000000000</v>
      </c>
      <c r="D42" s="5"/>
      <c r="E42" s="5"/>
      <c r="F42" s="3"/>
      <c r="G42" s="3"/>
      <c r="H42" s="3"/>
      <c r="I42" s="3"/>
      <c r="J42" s="3"/>
      <c r="K42" s="5"/>
      <c r="L42" s="5"/>
    </row>
    <row r="43" spans="1:12" x14ac:dyDescent="0.25">
      <c r="A43" s="1" t="s">
        <v>97</v>
      </c>
      <c r="B43" s="2" t="s">
        <v>9</v>
      </c>
      <c r="C43" s="3">
        <v>1000000000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s="7" customFormat="1" x14ac:dyDescent="0.25">
      <c r="A44" s="13">
        <v>3</v>
      </c>
      <c r="B44" s="5" t="s">
        <v>11</v>
      </c>
      <c r="C44" s="6">
        <f>SUM(C45:C50)</f>
        <v>3000000000</v>
      </c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5">
      <c r="A45" s="1" t="s">
        <v>98</v>
      </c>
      <c r="B45" s="2" t="s">
        <v>14</v>
      </c>
      <c r="C45" s="3">
        <v>500000000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1" t="s">
        <v>99</v>
      </c>
      <c r="B46" s="2" t="s">
        <v>15</v>
      </c>
      <c r="C46" s="3">
        <v>500000000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1" t="s">
        <v>100</v>
      </c>
      <c r="B47" s="2" t="s">
        <v>16</v>
      </c>
      <c r="C47" s="3">
        <v>500000000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1" t="s">
        <v>101</v>
      </c>
      <c r="B48" s="2" t="s">
        <v>17</v>
      </c>
      <c r="C48" s="3">
        <v>500000000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1" t="s">
        <v>102</v>
      </c>
      <c r="B49" s="2" t="s">
        <v>18</v>
      </c>
      <c r="C49" s="3">
        <v>500000000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1" t="s">
        <v>103</v>
      </c>
      <c r="B50" s="2" t="s">
        <v>19</v>
      </c>
      <c r="C50" s="3">
        <v>500000000</v>
      </c>
      <c r="D50" s="2"/>
      <c r="E50" s="2"/>
      <c r="F50" s="2"/>
      <c r="G50" s="2"/>
      <c r="H50" s="2"/>
      <c r="I50" s="2"/>
      <c r="J50" s="2"/>
      <c r="K50" s="2"/>
      <c r="L50" s="2"/>
    </row>
    <row r="51" spans="1:12" s="7" customFormat="1" x14ac:dyDescent="0.25">
      <c r="A51" s="13">
        <v>4</v>
      </c>
      <c r="B51" s="5" t="s">
        <v>22</v>
      </c>
      <c r="C51" s="6">
        <f>SUM(C52:C53)</f>
        <v>7000000000</v>
      </c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1" t="s">
        <v>104</v>
      </c>
      <c r="B52" s="11" t="s">
        <v>85</v>
      </c>
      <c r="C52" s="3">
        <v>5000000000</v>
      </c>
      <c r="D52" s="2"/>
      <c r="E52" s="2"/>
      <c r="F52" s="2"/>
      <c r="G52" s="2"/>
      <c r="H52" s="2"/>
      <c r="I52" s="2"/>
      <c r="J52" s="2"/>
      <c r="K52" s="2"/>
      <c r="L52" s="2"/>
    </row>
    <row r="53" spans="1:12" ht="31.5" x14ac:dyDescent="0.25">
      <c r="A53" s="1" t="s">
        <v>105</v>
      </c>
      <c r="B53" s="11" t="s">
        <v>86</v>
      </c>
      <c r="C53" s="3">
        <f>500000000*4</f>
        <v>2000000000</v>
      </c>
      <c r="D53" s="2"/>
      <c r="E53" s="2"/>
      <c r="F53" s="2"/>
      <c r="G53" s="2"/>
      <c r="H53" s="2"/>
      <c r="I53" s="2"/>
      <c r="J53" s="2"/>
      <c r="K53" s="2"/>
      <c r="L53" s="2"/>
    </row>
    <row r="54" spans="1:12" s="7" customFormat="1" x14ac:dyDescent="0.25">
      <c r="A54" s="13">
        <v>5</v>
      </c>
      <c r="B54" s="10" t="s">
        <v>24</v>
      </c>
      <c r="C54" s="6">
        <f>SUM(C55:C56)</f>
        <v>9600000000</v>
      </c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" t="s">
        <v>106</v>
      </c>
      <c r="B55" s="2" t="s">
        <v>25</v>
      </c>
      <c r="C55" s="3">
        <v>4800000000</v>
      </c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1" t="s">
        <v>107</v>
      </c>
      <c r="B56" s="2" t="s">
        <v>26</v>
      </c>
      <c r="C56" s="3">
        <v>4800000000</v>
      </c>
      <c r="D56" s="2"/>
      <c r="E56" s="2"/>
      <c r="F56" s="2"/>
      <c r="G56" s="2"/>
      <c r="H56" s="2"/>
      <c r="I56" s="2"/>
      <c r="J56" s="2"/>
      <c r="K56" s="2"/>
      <c r="L56" s="2"/>
    </row>
    <row r="57" spans="1:12" s="7" customFormat="1" x14ac:dyDescent="0.25">
      <c r="A57" s="13">
        <v>6</v>
      </c>
      <c r="B57" s="5" t="s">
        <v>28</v>
      </c>
      <c r="C57" s="6">
        <f>SUM(C58:C60)</f>
        <v>12888000000</v>
      </c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1" t="s">
        <v>108</v>
      </c>
      <c r="B58" s="2" t="s">
        <v>29</v>
      </c>
      <c r="C58" s="3">
        <v>4360000000</v>
      </c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1" t="s">
        <v>109</v>
      </c>
      <c r="B59" s="2" t="s">
        <v>30</v>
      </c>
      <c r="C59" s="3">
        <v>4328000000</v>
      </c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1" t="s">
        <v>110</v>
      </c>
      <c r="B60" s="2" t="s">
        <v>31</v>
      </c>
      <c r="C60" s="3">
        <v>4200000000</v>
      </c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1">
        <v>6</v>
      </c>
      <c r="B61" s="5" t="s">
        <v>32</v>
      </c>
      <c r="C61" s="3">
        <f>SUM(C62:C71)</f>
        <v>5000000000</v>
      </c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1" t="s">
        <v>108</v>
      </c>
      <c r="B62" s="2" t="s">
        <v>34</v>
      </c>
      <c r="C62" s="3">
        <v>500000000</v>
      </c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1" t="s">
        <v>109</v>
      </c>
      <c r="B63" s="2" t="s">
        <v>35</v>
      </c>
      <c r="C63" s="3">
        <v>500000000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1" t="s">
        <v>110</v>
      </c>
      <c r="B64" s="2" t="s">
        <v>36</v>
      </c>
      <c r="C64" s="3">
        <v>500000000</v>
      </c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1" t="s">
        <v>111</v>
      </c>
      <c r="B65" s="2" t="s">
        <v>37</v>
      </c>
      <c r="C65" s="3">
        <v>500000000</v>
      </c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1" t="s">
        <v>112</v>
      </c>
      <c r="B66" s="2" t="s">
        <v>57</v>
      </c>
      <c r="C66" s="3">
        <v>500000000</v>
      </c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1" t="s">
        <v>113</v>
      </c>
      <c r="B67" s="2" t="s">
        <v>58</v>
      </c>
      <c r="C67" s="3">
        <v>500000000</v>
      </c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1" t="s">
        <v>114</v>
      </c>
      <c r="B68" s="2" t="s">
        <v>59</v>
      </c>
      <c r="C68" s="3">
        <v>500000000</v>
      </c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1" t="s">
        <v>115</v>
      </c>
      <c r="B69" s="2" t="s">
        <v>60</v>
      </c>
      <c r="C69" s="3">
        <v>500000000</v>
      </c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1" t="s">
        <v>116</v>
      </c>
      <c r="B70" s="2" t="s">
        <v>61</v>
      </c>
      <c r="C70" s="3">
        <v>500000000</v>
      </c>
      <c r="D70" s="2"/>
      <c r="E70" s="2"/>
      <c r="F70" s="2"/>
      <c r="G70" s="2"/>
      <c r="H70" s="2"/>
      <c r="I70" s="2"/>
      <c r="J70" s="2"/>
      <c r="K70" s="2"/>
      <c r="L70" s="2"/>
    </row>
    <row r="71" spans="1:12" ht="31.5" x14ac:dyDescent="0.25">
      <c r="A71" s="1" t="s">
        <v>117</v>
      </c>
      <c r="B71" s="2" t="s">
        <v>62</v>
      </c>
      <c r="C71" s="3">
        <v>500000000</v>
      </c>
      <c r="D71" s="2"/>
      <c r="E71" s="2"/>
      <c r="F71" s="2"/>
      <c r="G71" s="2"/>
      <c r="H71" s="2"/>
      <c r="I71" s="2"/>
      <c r="J71" s="2"/>
      <c r="K71" s="2"/>
      <c r="L71" s="2"/>
    </row>
    <row r="72" spans="1:12" s="7" customFormat="1" x14ac:dyDescent="0.25">
      <c r="A72" s="13">
        <v>7</v>
      </c>
      <c r="B72" s="5" t="s">
        <v>38</v>
      </c>
      <c r="C72" s="6">
        <f>SUM(C73:C77)</f>
        <v>2500000000</v>
      </c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1" t="s">
        <v>118</v>
      </c>
      <c r="B73" s="2" t="s">
        <v>39</v>
      </c>
      <c r="C73" s="3">
        <v>500000000</v>
      </c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1" t="s">
        <v>119</v>
      </c>
      <c r="B74" s="2" t="s">
        <v>40</v>
      </c>
      <c r="C74" s="3">
        <v>500000000</v>
      </c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1" t="s">
        <v>120</v>
      </c>
      <c r="B75" s="2" t="s">
        <v>41</v>
      </c>
      <c r="C75" s="3">
        <v>500000000</v>
      </c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1" t="s">
        <v>121</v>
      </c>
      <c r="B76" s="2" t="s">
        <v>42</v>
      </c>
      <c r="C76" s="3">
        <v>500000000</v>
      </c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1" t="s">
        <v>122</v>
      </c>
      <c r="B77" s="2" t="s">
        <v>43</v>
      </c>
      <c r="C77" s="3">
        <v>500000000</v>
      </c>
      <c r="D77" s="2"/>
      <c r="E77" s="2"/>
      <c r="F77" s="2"/>
      <c r="G77" s="2"/>
      <c r="H77" s="2"/>
      <c r="I77" s="2"/>
      <c r="J77" s="2"/>
      <c r="K77" s="2"/>
      <c r="L77" s="2"/>
    </row>
    <row r="78" spans="1:12" s="7" customFormat="1" x14ac:dyDescent="0.25">
      <c r="A78" s="13">
        <v>8</v>
      </c>
      <c r="B78" s="5" t="s">
        <v>46</v>
      </c>
      <c r="C78" s="6">
        <f>SUM(C79:C83)</f>
        <v>2500000000</v>
      </c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1" t="s">
        <v>123</v>
      </c>
      <c r="B79" s="2" t="s">
        <v>47</v>
      </c>
      <c r="C79" s="3">
        <v>500000000</v>
      </c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1" t="s">
        <v>124</v>
      </c>
      <c r="B80" s="2" t="s">
        <v>48</v>
      </c>
      <c r="C80" s="3">
        <v>500000000</v>
      </c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1" t="s">
        <v>125</v>
      </c>
      <c r="B81" s="2" t="s">
        <v>49</v>
      </c>
      <c r="C81" s="3">
        <v>500000000</v>
      </c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1" t="s">
        <v>126</v>
      </c>
      <c r="B82" s="2" t="s">
        <v>50</v>
      </c>
      <c r="C82" s="3">
        <v>500000000</v>
      </c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1" t="s">
        <v>127</v>
      </c>
      <c r="B83" s="2" t="s">
        <v>51</v>
      </c>
      <c r="C83" s="3">
        <v>500000000</v>
      </c>
      <c r="D83" s="2"/>
      <c r="E83" s="2"/>
      <c r="F83" s="2"/>
      <c r="G83" s="2"/>
      <c r="H83" s="2"/>
      <c r="I83" s="2"/>
      <c r="J83" s="2"/>
      <c r="K83" s="2"/>
      <c r="L83" s="2"/>
    </row>
  </sheetData>
  <mergeCells count="7">
    <mergeCell ref="A1:L1"/>
    <mergeCell ref="A4:A5"/>
    <mergeCell ref="B4:B5"/>
    <mergeCell ref="C4:C5"/>
    <mergeCell ref="D4:D5"/>
    <mergeCell ref="E4:E5"/>
    <mergeCell ref="F4:L4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tabSelected="1" topLeftCell="A16" zoomScale="85" zoomScaleNormal="85" workbookViewId="0">
      <selection activeCell="I13" sqref="I13"/>
    </sheetView>
  </sheetViews>
  <sheetFormatPr defaultColWidth="20" defaultRowHeight="15.75" x14ac:dyDescent="0.25"/>
  <cols>
    <col min="1" max="1" width="9.5703125" style="23" customWidth="1"/>
    <col min="2" max="2" width="34.85546875" style="23" customWidth="1"/>
    <col min="3" max="3" width="8.85546875" style="23" bestFit="1" customWidth="1"/>
    <col min="4" max="4" width="9" style="23" bestFit="1" customWidth="1"/>
    <col min="5" max="5" width="17.42578125" style="23" customWidth="1"/>
    <col min="6" max="6" width="19.140625" style="23" bestFit="1" customWidth="1"/>
    <col min="7" max="7" width="19.140625" style="23" customWidth="1"/>
    <col min="8" max="8" width="18" style="23" customWidth="1"/>
    <col min="9" max="16384" width="20" style="23"/>
  </cols>
  <sheetData>
    <row r="1" spans="1:11" x14ac:dyDescent="0.25">
      <c r="A1" s="138" t="s">
        <v>472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1" ht="45" customHeight="1" x14ac:dyDescent="0.25">
      <c r="A2" s="139" t="s">
        <v>473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1" ht="26.25" customHeight="1" x14ac:dyDescent="0.25">
      <c r="J3" s="24" t="s">
        <v>134</v>
      </c>
    </row>
    <row r="4" spans="1:11" x14ac:dyDescent="0.25">
      <c r="A4" s="140" t="s">
        <v>52</v>
      </c>
      <c r="B4" s="140" t="s">
        <v>135</v>
      </c>
      <c r="C4" s="140" t="s">
        <v>136</v>
      </c>
      <c r="D4" s="140" t="s">
        <v>137</v>
      </c>
      <c r="E4" s="140" t="s">
        <v>138</v>
      </c>
      <c r="F4" s="133" t="s">
        <v>139</v>
      </c>
      <c r="G4" s="25"/>
      <c r="H4" s="142" t="s">
        <v>140</v>
      </c>
      <c r="I4" s="143"/>
      <c r="J4" s="144"/>
    </row>
    <row r="5" spans="1:11" ht="63" x14ac:dyDescent="0.25">
      <c r="A5" s="141"/>
      <c r="B5" s="141"/>
      <c r="C5" s="141"/>
      <c r="D5" s="141"/>
      <c r="E5" s="141"/>
      <c r="F5" s="134"/>
      <c r="G5" s="26" t="s">
        <v>141</v>
      </c>
      <c r="H5" s="27" t="s">
        <v>79</v>
      </c>
      <c r="I5" s="27" t="s">
        <v>76</v>
      </c>
      <c r="J5" s="27" t="s">
        <v>142</v>
      </c>
    </row>
    <row r="6" spans="1:11" x14ac:dyDescent="0.25">
      <c r="A6" s="28"/>
      <c r="B6" s="29" t="s">
        <v>143</v>
      </c>
      <c r="C6" s="28"/>
      <c r="D6" s="28"/>
      <c r="E6" s="28"/>
      <c r="F6" s="30">
        <f>F7+F31+F91+F97+F110+F117+F129+F132+F137+F140+F155+F161+F170+F182+F200+F214+F226+F242+F246+F254+F296+F306+F312+F314</f>
        <v>390000000000</v>
      </c>
      <c r="G6" s="30">
        <f>H6+I6</f>
        <v>154141000000</v>
      </c>
      <c r="H6" s="31">
        <f>H7+H31+H91+H97+H110+H117+H129+H132+H137+H140+H155+H161+H170+H182+H200+H214+H226+H242+H246+H254+H296+H306+H312</f>
        <v>30256000000</v>
      </c>
      <c r="I6" s="30">
        <f>I7+I31+I91+I97+I110+I117+I129+I132+I137+I140+I155+I161+I170+I182+I200+I214+I226+I242+I246+I254+I296+I306+I312</f>
        <v>123885000000</v>
      </c>
      <c r="J6" s="30">
        <f>F6-H6-I6</f>
        <v>235859000000</v>
      </c>
    </row>
    <row r="7" spans="1:11" x14ac:dyDescent="0.25">
      <c r="A7" s="28" t="s">
        <v>63</v>
      </c>
      <c r="B7" s="32" t="s">
        <v>144</v>
      </c>
      <c r="C7" s="33"/>
      <c r="D7" s="33"/>
      <c r="E7" s="33"/>
      <c r="F7" s="34">
        <f>SUM(F8:F30)</f>
        <v>204675000000</v>
      </c>
      <c r="G7" s="34"/>
      <c r="H7" s="35"/>
      <c r="I7" s="34">
        <f t="shared" ref="I7" si="0">SUM(I8:I30)</f>
        <v>123885000000</v>
      </c>
      <c r="J7" s="34"/>
    </row>
    <row r="8" spans="1:11" x14ac:dyDescent="0.25">
      <c r="A8" s="36">
        <v>1</v>
      </c>
      <c r="B8" s="37" t="s">
        <v>145</v>
      </c>
      <c r="C8" s="36" t="s">
        <v>146</v>
      </c>
      <c r="D8" s="36">
        <v>1</v>
      </c>
      <c r="E8" s="38" t="s">
        <v>147</v>
      </c>
      <c r="F8" s="39">
        <f>D8*E8</f>
        <v>1500000000</v>
      </c>
      <c r="G8" s="39"/>
      <c r="H8" s="40"/>
      <c r="I8" s="41"/>
      <c r="J8" s="41"/>
    </row>
    <row r="9" spans="1:11" x14ac:dyDescent="0.25">
      <c r="A9" s="36">
        <v>2</v>
      </c>
      <c r="B9" s="37" t="s">
        <v>148</v>
      </c>
      <c r="C9" s="36" t="s">
        <v>146</v>
      </c>
      <c r="D9" s="36">
        <v>1</v>
      </c>
      <c r="E9" s="38" t="s">
        <v>147</v>
      </c>
      <c r="F9" s="39">
        <f t="shared" ref="F9:F23" si="1">D9*E9</f>
        <v>1500000000</v>
      </c>
      <c r="G9" s="39"/>
      <c r="H9" s="40"/>
      <c r="I9" s="41"/>
      <c r="J9" s="41"/>
    </row>
    <row r="10" spans="1:11" x14ac:dyDescent="0.25">
      <c r="A10" s="36">
        <v>3</v>
      </c>
      <c r="B10" s="37" t="s">
        <v>149</v>
      </c>
      <c r="C10" s="36" t="s">
        <v>146</v>
      </c>
      <c r="D10" s="36">
        <v>1</v>
      </c>
      <c r="E10" s="38" t="s">
        <v>150</v>
      </c>
      <c r="F10" s="39">
        <f t="shared" si="1"/>
        <v>5500000000</v>
      </c>
      <c r="G10" s="39"/>
      <c r="H10" s="40"/>
      <c r="I10" s="41"/>
      <c r="J10" s="41"/>
    </row>
    <row r="11" spans="1:11" x14ac:dyDescent="0.25">
      <c r="A11" s="36">
        <v>4</v>
      </c>
      <c r="B11" s="37" t="s">
        <v>151</v>
      </c>
      <c r="C11" s="36" t="s">
        <v>152</v>
      </c>
      <c r="D11" s="36">
        <v>1</v>
      </c>
      <c r="E11" s="38" t="s">
        <v>153</v>
      </c>
      <c r="F11" s="39">
        <f t="shared" si="1"/>
        <v>450000000</v>
      </c>
      <c r="G11" s="39"/>
      <c r="H11" s="40"/>
      <c r="I11" s="41"/>
      <c r="J11" s="41"/>
    </row>
    <row r="12" spans="1:11" x14ac:dyDescent="0.25">
      <c r="A12" s="36">
        <v>5</v>
      </c>
      <c r="B12" s="2" t="s">
        <v>154</v>
      </c>
      <c r="C12" s="42" t="s">
        <v>152</v>
      </c>
      <c r="D12" s="42">
        <v>1</v>
      </c>
      <c r="E12" s="43" t="s">
        <v>155</v>
      </c>
      <c r="F12" s="39">
        <f t="shared" si="1"/>
        <v>2800000000</v>
      </c>
      <c r="G12" s="39"/>
      <c r="H12" s="40"/>
      <c r="I12" s="41"/>
      <c r="J12" s="41"/>
    </row>
    <row r="13" spans="1:11" x14ac:dyDescent="0.25">
      <c r="A13" s="36">
        <v>6</v>
      </c>
      <c r="B13" s="37" t="s">
        <v>156</v>
      </c>
      <c r="C13" s="36" t="s">
        <v>152</v>
      </c>
      <c r="D13" s="36">
        <v>1</v>
      </c>
      <c r="E13" s="38" t="s">
        <v>157</v>
      </c>
      <c r="F13" s="39">
        <f t="shared" si="1"/>
        <v>3500000000</v>
      </c>
      <c r="G13" s="39"/>
      <c r="H13" s="40"/>
      <c r="I13" s="41"/>
      <c r="J13" s="41"/>
    </row>
    <row r="14" spans="1:11" x14ac:dyDescent="0.25">
      <c r="A14" s="36">
        <v>7</v>
      </c>
      <c r="B14" s="37" t="s">
        <v>158</v>
      </c>
      <c r="C14" s="36" t="s">
        <v>152</v>
      </c>
      <c r="D14" s="36">
        <v>1</v>
      </c>
      <c r="E14" s="38" t="s">
        <v>159</v>
      </c>
      <c r="F14" s="39">
        <f t="shared" si="1"/>
        <v>650000000</v>
      </c>
      <c r="G14" s="39"/>
      <c r="H14" s="40"/>
      <c r="I14" s="41"/>
      <c r="J14" s="41"/>
    </row>
    <row r="15" spans="1:11" x14ac:dyDescent="0.25">
      <c r="A15" s="36">
        <v>8</v>
      </c>
      <c r="B15" s="37" t="s">
        <v>160</v>
      </c>
      <c r="C15" s="36" t="s">
        <v>152</v>
      </c>
      <c r="D15" s="36">
        <v>1</v>
      </c>
      <c r="E15" s="38" t="s">
        <v>153</v>
      </c>
      <c r="F15" s="39">
        <f t="shared" si="1"/>
        <v>450000000</v>
      </c>
      <c r="G15" s="39"/>
      <c r="H15" s="40"/>
      <c r="I15" s="41"/>
      <c r="J15" s="41"/>
      <c r="K15" s="44"/>
    </row>
    <row r="16" spans="1:11" x14ac:dyDescent="0.25">
      <c r="A16" s="36">
        <v>9</v>
      </c>
      <c r="B16" s="37" t="s">
        <v>161</v>
      </c>
      <c r="C16" s="36" t="s">
        <v>162</v>
      </c>
      <c r="D16" s="36">
        <v>4</v>
      </c>
      <c r="E16" s="45">
        <v>75000000</v>
      </c>
      <c r="F16" s="39">
        <f t="shared" si="1"/>
        <v>300000000</v>
      </c>
      <c r="G16" s="39"/>
      <c r="H16" s="40"/>
      <c r="I16" s="41"/>
      <c r="J16" s="41"/>
    </row>
    <row r="17" spans="1:10" x14ac:dyDescent="0.25">
      <c r="A17" s="36">
        <v>10</v>
      </c>
      <c r="B17" s="37" t="s">
        <v>163</v>
      </c>
      <c r="C17" s="36" t="s">
        <v>152</v>
      </c>
      <c r="D17" s="36">
        <v>1</v>
      </c>
      <c r="E17" s="38" t="s">
        <v>164</v>
      </c>
      <c r="F17" s="39">
        <f t="shared" si="1"/>
        <v>1300000000</v>
      </c>
      <c r="G17" s="39"/>
      <c r="H17" s="40"/>
      <c r="I17" s="41"/>
      <c r="J17" s="41"/>
    </row>
    <row r="18" spans="1:10" x14ac:dyDescent="0.25">
      <c r="A18" s="36">
        <v>11</v>
      </c>
      <c r="B18" s="37" t="s">
        <v>165</v>
      </c>
      <c r="C18" s="36" t="s">
        <v>152</v>
      </c>
      <c r="D18" s="36">
        <v>1</v>
      </c>
      <c r="E18" s="38" t="s">
        <v>166</v>
      </c>
      <c r="F18" s="39">
        <f t="shared" si="1"/>
        <v>2000000000</v>
      </c>
      <c r="G18" s="39"/>
      <c r="H18" s="40"/>
      <c r="I18" s="41"/>
      <c r="J18" s="41"/>
    </row>
    <row r="19" spans="1:10" x14ac:dyDescent="0.25">
      <c r="A19" s="36">
        <v>12</v>
      </c>
      <c r="B19" s="46" t="s">
        <v>167</v>
      </c>
      <c r="C19" s="36" t="s">
        <v>152</v>
      </c>
      <c r="D19" s="36">
        <v>1</v>
      </c>
      <c r="E19" s="38" t="s">
        <v>168</v>
      </c>
      <c r="F19" s="39">
        <f t="shared" si="1"/>
        <v>150000000</v>
      </c>
      <c r="G19" s="39"/>
      <c r="H19" s="40"/>
      <c r="I19" s="41"/>
      <c r="J19" s="41"/>
    </row>
    <row r="20" spans="1:10" x14ac:dyDescent="0.25">
      <c r="A20" s="36">
        <v>13</v>
      </c>
      <c r="B20" s="37" t="s">
        <v>169</v>
      </c>
      <c r="C20" s="36" t="s">
        <v>152</v>
      </c>
      <c r="D20" s="36">
        <v>1</v>
      </c>
      <c r="E20" s="38" t="s">
        <v>168</v>
      </c>
      <c r="F20" s="39">
        <f t="shared" si="1"/>
        <v>150000000</v>
      </c>
      <c r="G20" s="39"/>
      <c r="H20" s="40"/>
      <c r="I20" s="41"/>
      <c r="J20" s="41"/>
    </row>
    <row r="21" spans="1:10" x14ac:dyDescent="0.25">
      <c r="A21" s="36">
        <v>14</v>
      </c>
      <c r="B21" s="37" t="s">
        <v>170</v>
      </c>
      <c r="C21" s="36" t="s">
        <v>152</v>
      </c>
      <c r="D21" s="36">
        <v>1</v>
      </c>
      <c r="E21" s="38" t="s">
        <v>171</v>
      </c>
      <c r="F21" s="39">
        <f t="shared" si="1"/>
        <v>90000000</v>
      </c>
      <c r="G21" s="39"/>
      <c r="H21" s="40"/>
      <c r="I21" s="41"/>
      <c r="J21" s="41"/>
    </row>
    <row r="22" spans="1:10" x14ac:dyDescent="0.25">
      <c r="A22" s="36">
        <v>15</v>
      </c>
      <c r="B22" s="2" t="s">
        <v>172</v>
      </c>
      <c r="C22" s="42" t="s">
        <v>152</v>
      </c>
      <c r="D22" s="42">
        <v>1</v>
      </c>
      <c r="E22" s="43" t="s">
        <v>173</v>
      </c>
      <c r="F22" s="47">
        <f t="shared" si="1"/>
        <v>500000000</v>
      </c>
      <c r="G22" s="47"/>
      <c r="H22" s="40"/>
      <c r="I22" s="41"/>
      <c r="J22" s="41"/>
    </row>
    <row r="23" spans="1:10" x14ac:dyDescent="0.25">
      <c r="A23" s="36">
        <v>16</v>
      </c>
      <c r="B23" s="37" t="s">
        <v>174</v>
      </c>
      <c r="C23" s="36" t="s">
        <v>146</v>
      </c>
      <c r="D23" s="36">
        <v>1</v>
      </c>
      <c r="E23" s="38" t="s">
        <v>153</v>
      </c>
      <c r="F23" s="47">
        <f t="shared" si="1"/>
        <v>450000000</v>
      </c>
      <c r="G23" s="47"/>
      <c r="H23" s="40"/>
      <c r="I23" s="41"/>
      <c r="J23" s="41"/>
    </row>
    <row r="24" spans="1:10" x14ac:dyDescent="0.25">
      <c r="A24" s="36">
        <v>17</v>
      </c>
      <c r="B24" s="37" t="s">
        <v>175</v>
      </c>
      <c r="C24" s="36" t="s">
        <v>176</v>
      </c>
      <c r="D24" s="36">
        <v>1</v>
      </c>
      <c r="E24" s="38" t="s">
        <v>147</v>
      </c>
      <c r="F24" s="39">
        <f>D24*E24</f>
        <v>1500000000</v>
      </c>
      <c r="G24" s="39"/>
      <c r="H24" s="40"/>
      <c r="I24" s="41"/>
      <c r="J24" s="41"/>
    </row>
    <row r="25" spans="1:10" x14ac:dyDescent="0.25">
      <c r="A25" s="36">
        <v>18</v>
      </c>
      <c r="B25" s="37" t="s">
        <v>177</v>
      </c>
      <c r="C25" s="36" t="s">
        <v>178</v>
      </c>
      <c r="D25" s="36">
        <v>5</v>
      </c>
      <c r="E25" s="48">
        <v>400000000</v>
      </c>
      <c r="F25" s="39">
        <f>D25*E25</f>
        <v>2000000000</v>
      </c>
      <c r="G25" s="39"/>
      <c r="H25" s="40"/>
      <c r="I25" s="41"/>
      <c r="J25" s="41"/>
    </row>
    <row r="26" spans="1:10" x14ac:dyDescent="0.25">
      <c r="A26" s="36">
        <v>19</v>
      </c>
      <c r="B26" s="37" t="s">
        <v>179</v>
      </c>
      <c r="C26" s="37" t="s">
        <v>180</v>
      </c>
      <c r="D26" s="36">
        <v>1</v>
      </c>
      <c r="E26" s="48">
        <v>123885000000</v>
      </c>
      <c r="F26" s="39">
        <f>D26*E26</f>
        <v>123885000000</v>
      </c>
      <c r="G26" s="39"/>
      <c r="H26" s="40"/>
      <c r="I26" s="49">
        <f>F26</f>
        <v>123885000000</v>
      </c>
      <c r="J26" s="41"/>
    </row>
    <row r="27" spans="1:10" x14ac:dyDescent="0.25">
      <c r="A27" s="36">
        <v>20</v>
      </c>
      <c r="B27" s="37" t="s">
        <v>181</v>
      </c>
      <c r="C27" s="37" t="s">
        <v>180</v>
      </c>
      <c r="D27" s="36">
        <v>1</v>
      </c>
      <c r="E27" s="48">
        <v>20000000000</v>
      </c>
      <c r="F27" s="39">
        <f t="shared" ref="F27:F29" si="2">D27*E27</f>
        <v>20000000000</v>
      </c>
      <c r="G27" s="39"/>
      <c r="H27" s="40"/>
      <c r="I27" s="41"/>
      <c r="J27" s="41"/>
    </row>
    <row r="28" spans="1:10" x14ac:dyDescent="0.25">
      <c r="A28" s="36">
        <v>21</v>
      </c>
      <c r="B28" s="37" t="s">
        <v>182</v>
      </c>
      <c r="C28" s="36" t="s">
        <v>178</v>
      </c>
      <c r="D28" s="36">
        <v>5</v>
      </c>
      <c r="E28" s="48">
        <v>400000000</v>
      </c>
      <c r="F28" s="39">
        <f t="shared" si="2"/>
        <v>2000000000</v>
      </c>
      <c r="G28" s="39"/>
      <c r="H28" s="40"/>
      <c r="I28" s="41"/>
      <c r="J28" s="41"/>
    </row>
    <row r="29" spans="1:10" x14ac:dyDescent="0.25">
      <c r="A29" s="36">
        <v>22</v>
      </c>
      <c r="B29" s="37" t="s">
        <v>183</v>
      </c>
      <c r="C29" s="36" t="s">
        <v>184</v>
      </c>
      <c r="D29" s="36">
        <v>1</v>
      </c>
      <c r="E29" s="48">
        <v>30000000000</v>
      </c>
      <c r="F29" s="39">
        <f t="shared" si="2"/>
        <v>30000000000</v>
      </c>
      <c r="G29" s="39"/>
      <c r="H29" s="40"/>
      <c r="I29" s="41"/>
      <c r="J29" s="41"/>
    </row>
    <row r="30" spans="1:10" ht="31.5" x14ac:dyDescent="0.25">
      <c r="A30" s="36">
        <v>23</v>
      </c>
      <c r="B30" s="50" t="s">
        <v>185</v>
      </c>
      <c r="C30" s="36"/>
      <c r="D30" s="36"/>
      <c r="E30" s="38"/>
      <c r="F30" s="39">
        <v>4000000000</v>
      </c>
      <c r="G30" s="39"/>
      <c r="H30" s="40"/>
      <c r="I30" s="41"/>
      <c r="J30" s="41"/>
    </row>
    <row r="31" spans="1:10" ht="31.5" x14ac:dyDescent="0.25">
      <c r="A31" s="28" t="s">
        <v>88</v>
      </c>
      <c r="B31" s="51" t="s">
        <v>186</v>
      </c>
      <c r="C31" s="51"/>
      <c r="D31" s="51"/>
      <c r="E31" s="28"/>
      <c r="F31" s="34">
        <f>SUM(F32:F90)</f>
        <v>48520500000</v>
      </c>
      <c r="G31" s="34"/>
      <c r="H31" s="35">
        <f t="shared" ref="H31:J31" si="3">SUM(H32:H89)</f>
        <v>0</v>
      </c>
      <c r="I31" s="34">
        <f t="shared" si="3"/>
        <v>0</v>
      </c>
      <c r="J31" s="34">
        <f t="shared" si="3"/>
        <v>0</v>
      </c>
    </row>
    <row r="32" spans="1:10" ht="63" x14ac:dyDescent="0.25">
      <c r="A32" s="36">
        <v>1</v>
      </c>
      <c r="B32" s="46" t="s">
        <v>187</v>
      </c>
      <c r="C32" s="52" t="s">
        <v>188</v>
      </c>
      <c r="D32" s="52">
        <v>1</v>
      </c>
      <c r="E32" s="53">
        <v>6000000000</v>
      </c>
      <c r="F32" s="39">
        <f>D32*E32</f>
        <v>6000000000</v>
      </c>
      <c r="G32" s="39"/>
      <c r="H32" s="37"/>
      <c r="I32" s="41"/>
      <c r="J32" s="41"/>
    </row>
    <row r="33" spans="1:10" x14ac:dyDescent="0.25">
      <c r="A33" s="36">
        <v>2</v>
      </c>
      <c r="B33" s="46" t="s">
        <v>189</v>
      </c>
      <c r="C33" s="52" t="s">
        <v>188</v>
      </c>
      <c r="D33" s="52">
        <v>1</v>
      </c>
      <c r="E33" s="53">
        <v>2000000000</v>
      </c>
      <c r="F33" s="39">
        <f t="shared" ref="F33:F89" si="4">D33*E33</f>
        <v>2000000000</v>
      </c>
      <c r="G33" s="39"/>
      <c r="H33" s="37"/>
      <c r="I33" s="41"/>
      <c r="J33" s="41"/>
    </row>
    <row r="34" spans="1:10" x14ac:dyDescent="0.25">
      <c r="A34" s="36">
        <v>3</v>
      </c>
      <c r="B34" s="46" t="s">
        <v>190</v>
      </c>
      <c r="C34" s="52" t="s">
        <v>191</v>
      </c>
      <c r="D34" s="52">
        <v>1</v>
      </c>
      <c r="E34" s="53">
        <v>5800000000</v>
      </c>
      <c r="F34" s="39">
        <f t="shared" si="4"/>
        <v>5800000000</v>
      </c>
      <c r="G34" s="39"/>
      <c r="H34" s="37"/>
      <c r="I34" s="41"/>
      <c r="J34" s="41"/>
    </row>
    <row r="35" spans="1:10" ht="31.5" x14ac:dyDescent="0.25">
      <c r="A35" s="36">
        <v>4</v>
      </c>
      <c r="B35" s="46" t="s">
        <v>192</v>
      </c>
      <c r="C35" s="52" t="s">
        <v>191</v>
      </c>
      <c r="D35" s="52">
        <v>1</v>
      </c>
      <c r="E35" s="53">
        <v>300000000</v>
      </c>
      <c r="F35" s="39">
        <f t="shared" si="4"/>
        <v>300000000</v>
      </c>
      <c r="G35" s="39"/>
      <c r="H35" s="37"/>
      <c r="I35" s="41"/>
      <c r="J35" s="41"/>
    </row>
    <row r="36" spans="1:10" x14ac:dyDescent="0.25">
      <c r="A36" s="36">
        <v>5</v>
      </c>
      <c r="B36" s="46" t="s">
        <v>193</v>
      </c>
      <c r="C36" s="52" t="s">
        <v>194</v>
      </c>
      <c r="D36" s="52">
        <v>1</v>
      </c>
      <c r="E36" s="53">
        <v>400000000</v>
      </c>
      <c r="F36" s="39">
        <f t="shared" si="4"/>
        <v>400000000</v>
      </c>
      <c r="G36" s="39"/>
      <c r="H36" s="37"/>
      <c r="I36" s="41"/>
      <c r="J36" s="41"/>
    </row>
    <row r="37" spans="1:10" x14ac:dyDescent="0.25">
      <c r="A37" s="36">
        <v>6</v>
      </c>
      <c r="B37" s="46" t="s">
        <v>195</v>
      </c>
      <c r="C37" s="52" t="s">
        <v>194</v>
      </c>
      <c r="D37" s="52">
        <v>1</v>
      </c>
      <c r="E37" s="53">
        <v>230000000</v>
      </c>
      <c r="F37" s="39">
        <f t="shared" si="4"/>
        <v>230000000</v>
      </c>
      <c r="G37" s="39"/>
      <c r="H37" s="37"/>
      <c r="I37" s="41"/>
      <c r="J37" s="41"/>
    </row>
    <row r="38" spans="1:10" x14ac:dyDescent="0.25">
      <c r="A38" s="36">
        <v>7</v>
      </c>
      <c r="B38" s="46" t="s">
        <v>196</v>
      </c>
      <c r="C38" s="52" t="s">
        <v>191</v>
      </c>
      <c r="D38" s="52">
        <v>1</v>
      </c>
      <c r="E38" s="53">
        <v>400000000</v>
      </c>
      <c r="F38" s="39">
        <f t="shared" si="4"/>
        <v>400000000</v>
      </c>
      <c r="G38" s="39"/>
      <c r="H38" s="37"/>
      <c r="I38" s="41"/>
      <c r="J38" s="41"/>
    </row>
    <row r="39" spans="1:10" x14ac:dyDescent="0.25">
      <c r="A39" s="36">
        <v>8</v>
      </c>
      <c r="B39" s="46" t="s">
        <v>197</v>
      </c>
      <c r="C39" s="52" t="s">
        <v>194</v>
      </c>
      <c r="D39" s="52">
        <v>1</v>
      </c>
      <c r="E39" s="53">
        <v>230000000</v>
      </c>
      <c r="F39" s="39">
        <f t="shared" si="4"/>
        <v>230000000</v>
      </c>
      <c r="G39" s="39"/>
      <c r="H39" s="37"/>
      <c r="I39" s="41"/>
      <c r="J39" s="41"/>
    </row>
    <row r="40" spans="1:10" x14ac:dyDescent="0.25">
      <c r="A40" s="36">
        <v>9</v>
      </c>
      <c r="B40" s="46" t="s">
        <v>198</v>
      </c>
      <c r="C40" s="52" t="s">
        <v>194</v>
      </c>
      <c r="D40" s="52">
        <v>1</v>
      </c>
      <c r="E40" s="53">
        <v>65000000</v>
      </c>
      <c r="F40" s="39">
        <f t="shared" si="4"/>
        <v>65000000</v>
      </c>
      <c r="G40" s="39"/>
      <c r="H40" s="37"/>
      <c r="I40" s="41"/>
      <c r="J40" s="41"/>
    </row>
    <row r="41" spans="1:10" x14ac:dyDescent="0.25">
      <c r="A41" s="36">
        <v>10</v>
      </c>
      <c r="B41" s="46" t="s">
        <v>199</v>
      </c>
      <c r="C41" s="52" t="s">
        <v>194</v>
      </c>
      <c r="D41" s="52">
        <v>1</v>
      </c>
      <c r="E41" s="53">
        <v>285000000</v>
      </c>
      <c r="F41" s="39">
        <f t="shared" si="4"/>
        <v>285000000</v>
      </c>
      <c r="G41" s="39"/>
      <c r="H41" s="37"/>
      <c r="I41" s="41"/>
      <c r="J41" s="41"/>
    </row>
    <row r="42" spans="1:10" x14ac:dyDescent="0.25">
      <c r="A42" s="36">
        <v>11</v>
      </c>
      <c r="B42" s="46" t="s">
        <v>200</v>
      </c>
      <c r="C42" s="52" t="s">
        <v>194</v>
      </c>
      <c r="D42" s="52">
        <v>1</v>
      </c>
      <c r="E42" s="53">
        <v>200000000</v>
      </c>
      <c r="F42" s="39">
        <f t="shared" si="4"/>
        <v>200000000</v>
      </c>
      <c r="G42" s="39"/>
      <c r="H42" s="37"/>
      <c r="I42" s="41"/>
      <c r="J42" s="41"/>
    </row>
    <row r="43" spans="1:10" x14ac:dyDescent="0.25">
      <c r="A43" s="36">
        <v>12</v>
      </c>
      <c r="B43" s="46" t="s">
        <v>201</v>
      </c>
      <c r="C43" s="52" t="s">
        <v>146</v>
      </c>
      <c r="D43" s="52">
        <v>1</v>
      </c>
      <c r="E43" s="53">
        <v>415000000</v>
      </c>
      <c r="F43" s="39">
        <f t="shared" si="4"/>
        <v>415000000</v>
      </c>
      <c r="G43" s="39"/>
      <c r="H43" s="37"/>
      <c r="I43" s="41"/>
      <c r="J43" s="41"/>
    </row>
    <row r="44" spans="1:10" x14ac:dyDescent="0.25">
      <c r="A44" s="36">
        <v>13</v>
      </c>
      <c r="B44" s="46" t="s">
        <v>202</v>
      </c>
      <c r="C44" s="52" t="s">
        <v>146</v>
      </c>
      <c r="D44" s="52">
        <v>1</v>
      </c>
      <c r="E44" s="53">
        <v>240000000</v>
      </c>
      <c r="F44" s="39">
        <f t="shared" si="4"/>
        <v>240000000</v>
      </c>
      <c r="G44" s="39"/>
      <c r="H44" s="37"/>
      <c r="I44" s="41"/>
      <c r="J44" s="41"/>
    </row>
    <row r="45" spans="1:10" x14ac:dyDescent="0.25">
      <c r="A45" s="36">
        <v>14</v>
      </c>
      <c r="B45" s="46" t="s">
        <v>203</v>
      </c>
      <c r="C45" s="52" t="s">
        <v>146</v>
      </c>
      <c r="D45" s="52">
        <v>1</v>
      </c>
      <c r="E45" s="53">
        <v>400000000</v>
      </c>
      <c r="F45" s="39">
        <f t="shared" si="4"/>
        <v>400000000</v>
      </c>
      <c r="G45" s="39"/>
      <c r="H45" s="37"/>
      <c r="I45" s="41"/>
      <c r="J45" s="41"/>
    </row>
    <row r="46" spans="1:10" x14ac:dyDescent="0.25">
      <c r="A46" s="36">
        <v>15</v>
      </c>
      <c r="B46" s="46" t="s">
        <v>204</v>
      </c>
      <c r="C46" s="52" t="s">
        <v>146</v>
      </c>
      <c r="D46" s="52">
        <v>1</v>
      </c>
      <c r="E46" s="53">
        <v>125000000</v>
      </c>
      <c r="F46" s="39">
        <f t="shared" si="4"/>
        <v>125000000</v>
      </c>
      <c r="G46" s="39"/>
      <c r="H46" s="37"/>
      <c r="I46" s="41"/>
      <c r="J46" s="41"/>
    </row>
    <row r="47" spans="1:10" ht="31.5" x14ac:dyDescent="0.25">
      <c r="A47" s="36">
        <v>16</v>
      </c>
      <c r="B47" s="46" t="s">
        <v>205</v>
      </c>
      <c r="C47" s="52" t="s">
        <v>146</v>
      </c>
      <c r="D47" s="52">
        <v>1</v>
      </c>
      <c r="E47" s="53">
        <v>470000000</v>
      </c>
      <c r="F47" s="39">
        <f t="shared" si="4"/>
        <v>470000000</v>
      </c>
      <c r="G47" s="39"/>
      <c r="H47" s="37"/>
      <c r="I47" s="41"/>
      <c r="J47" s="41"/>
    </row>
    <row r="48" spans="1:10" x14ac:dyDescent="0.25">
      <c r="A48" s="36">
        <v>17</v>
      </c>
      <c r="B48" s="46" t="s">
        <v>206</v>
      </c>
      <c r="C48" s="52" t="s">
        <v>146</v>
      </c>
      <c r="D48" s="52">
        <v>1</v>
      </c>
      <c r="E48" s="53">
        <v>850000000</v>
      </c>
      <c r="F48" s="39">
        <f t="shared" si="4"/>
        <v>850000000</v>
      </c>
      <c r="G48" s="39"/>
      <c r="H48" s="37"/>
      <c r="I48" s="41"/>
      <c r="J48" s="41"/>
    </row>
    <row r="49" spans="1:10" x14ac:dyDescent="0.25">
      <c r="A49" s="36">
        <v>18</v>
      </c>
      <c r="B49" s="46" t="s">
        <v>207</v>
      </c>
      <c r="C49" s="52" t="s">
        <v>146</v>
      </c>
      <c r="D49" s="52">
        <v>1</v>
      </c>
      <c r="E49" s="53">
        <v>1200000000</v>
      </c>
      <c r="F49" s="39">
        <f t="shared" si="4"/>
        <v>1200000000</v>
      </c>
      <c r="G49" s="39"/>
      <c r="H49" s="37"/>
      <c r="I49" s="41"/>
      <c r="J49" s="41"/>
    </row>
    <row r="50" spans="1:10" x14ac:dyDescent="0.25">
      <c r="A50" s="36">
        <v>19</v>
      </c>
      <c r="B50" s="46" t="s">
        <v>208</v>
      </c>
      <c r="C50" s="52" t="s">
        <v>191</v>
      </c>
      <c r="D50" s="52">
        <v>2</v>
      </c>
      <c r="E50" s="53">
        <v>300000000</v>
      </c>
      <c r="F50" s="39">
        <f t="shared" si="4"/>
        <v>600000000</v>
      </c>
      <c r="G50" s="39"/>
      <c r="H50" s="37"/>
      <c r="I50" s="41"/>
      <c r="J50" s="41"/>
    </row>
    <row r="51" spans="1:10" x14ac:dyDescent="0.25">
      <c r="A51" s="36">
        <v>20</v>
      </c>
      <c r="B51" s="46" t="s">
        <v>209</v>
      </c>
      <c r="C51" s="52" t="s">
        <v>146</v>
      </c>
      <c r="D51" s="52">
        <v>1</v>
      </c>
      <c r="E51" s="53">
        <v>190000000</v>
      </c>
      <c r="F51" s="39">
        <f t="shared" si="4"/>
        <v>190000000</v>
      </c>
      <c r="G51" s="39"/>
      <c r="H51" s="37"/>
      <c r="I51" s="41"/>
      <c r="J51" s="41"/>
    </row>
    <row r="52" spans="1:10" x14ac:dyDescent="0.25">
      <c r="A52" s="36">
        <v>21</v>
      </c>
      <c r="B52" s="46" t="s">
        <v>210</v>
      </c>
      <c r="C52" s="52" t="s">
        <v>146</v>
      </c>
      <c r="D52" s="52">
        <v>1</v>
      </c>
      <c r="E52" s="53">
        <v>100000000</v>
      </c>
      <c r="F52" s="39">
        <f t="shared" si="4"/>
        <v>100000000</v>
      </c>
      <c r="G52" s="39"/>
      <c r="H52" s="37"/>
      <c r="I52" s="41"/>
      <c r="J52" s="41"/>
    </row>
    <row r="53" spans="1:10" x14ac:dyDescent="0.25">
      <c r="A53" s="36">
        <v>22</v>
      </c>
      <c r="B53" s="46" t="s">
        <v>211</v>
      </c>
      <c r="C53" s="52" t="s">
        <v>191</v>
      </c>
      <c r="D53" s="52">
        <v>2</v>
      </c>
      <c r="E53" s="53">
        <v>120000000</v>
      </c>
      <c r="F53" s="39">
        <f t="shared" si="4"/>
        <v>240000000</v>
      </c>
      <c r="G53" s="39"/>
      <c r="H53" s="37"/>
      <c r="I53" s="41"/>
      <c r="J53" s="41"/>
    </row>
    <row r="54" spans="1:10" x14ac:dyDescent="0.25">
      <c r="A54" s="36">
        <v>23</v>
      </c>
      <c r="B54" s="46" t="s">
        <v>212</v>
      </c>
      <c r="C54" s="52" t="s">
        <v>191</v>
      </c>
      <c r="D54" s="52">
        <v>5</v>
      </c>
      <c r="E54" s="53">
        <v>170000000</v>
      </c>
      <c r="F54" s="39">
        <f t="shared" si="4"/>
        <v>850000000</v>
      </c>
      <c r="G54" s="39"/>
      <c r="H54" s="37"/>
      <c r="I54" s="41"/>
      <c r="J54" s="41"/>
    </row>
    <row r="55" spans="1:10" x14ac:dyDescent="0.25">
      <c r="A55" s="36">
        <v>24</v>
      </c>
      <c r="B55" s="46" t="s">
        <v>213</v>
      </c>
      <c r="C55" s="52" t="s">
        <v>191</v>
      </c>
      <c r="D55" s="52">
        <v>1</v>
      </c>
      <c r="E55" s="53">
        <v>300000000</v>
      </c>
      <c r="F55" s="39">
        <f t="shared" si="4"/>
        <v>300000000</v>
      </c>
      <c r="G55" s="39"/>
      <c r="H55" s="37"/>
      <c r="I55" s="41"/>
      <c r="J55" s="41"/>
    </row>
    <row r="56" spans="1:10" x14ac:dyDescent="0.25">
      <c r="A56" s="36">
        <v>25</v>
      </c>
      <c r="B56" s="11" t="s">
        <v>214</v>
      </c>
      <c r="C56" s="1" t="s">
        <v>188</v>
      </c>
      <c r="D56" s="1">
        <v>1</v>
      </c>
      <c r="E56" s="54">
        <v>2000000000</v>
      </c>
      <c r="F56" s="55">
        <f t="shared" si="4"/>
        <v>2000000000</v>
      </c>
      <c r="G56" s="55"/>
      <c r="H56" s="37"/>
      <c r="I56" s="41"/>
      <c r="J56" s="41"/>
    </row>
    <row r="57" spans="1:10" x14ac:dyDescent="0.25">
      <c r="A57" s="36">
        <v>26</v>
      </c>
      <c r="B57" s="11" t="s">
        <v>215</v>
      </c>
      <c r="C57" s="1" t="s">
        <v>191</v>
      </c>
      <c r="D57" s="1">
        <v>1</v>
      </c>
      <c r="E57" s="54">
        <v>5800000000</v>
      </c>
      <c r="F57" s="55">
        <f t="shared" si="4"/>
        <v>5800000000</v>
      </c>
      <c r="G57" s="55"/>
      <c r="H57" s="37"/>
      <c r="I57" s="41"/>
      <c r="J57" s="41"/>
    </row>
    <row r="58" spans="1:10" x14ac:dyDescent="0.25">
      <c r="A58" s="36">
        <v>27</v>
      </c>
      <c r="B58" s="11" t="s">
        <v>216</v>
      </c>
      <c r="C58" s="1" t="s">
        <v>191</v>
      </c>
      <c r="D58" s="1">
        <v>1</v>
      </c>
      <c r="E58" s="54">
        <v>300000000</v>
      </c>
      <c r="F58" s="55">
        <f t="shared" si="4"/>
        <v>300000000</v>
      </c>
      <c r="G58" s="55"/>
      <c r="H58" s="37"/>
      <c r="I58" s="41"/>
      <c r="J58" s="41"/>
    </row>
    <row r="59" spans="1:10" x14ac:dyDescent="0.25">
      <c r="A59" s="36">
        <v>28</v>
      </c>
      <c r="B59" s="11" t="s">
        <v>217</v>
      </c>
      <c r="C59" s="1" t="s">
        <v>194</v>
      </c>
      <c r="D59" s="1">
        <v>1</v>
      </c>
      <c r="E59" s="54">
        <v>400000000</v>
      </c>
      <c r="F59" s="55">
        <f t="shared" si="4"/>
        <v>400000000</v>
      </c>
      <c r="G59" s="55"/>
      <c r="H59" s="37"/>
      <c r="I59" s="41"/>
      <c r="J59" s="41"/>
    </row>
    <row r="60" spans="1:10" x14ac:dyDescent="0.25">
      <c r="A60" s="36">
        <v>29</v>
      </c>
      <c r="B60" s="11" t="s">
        <v>218</v>
      </c>
      <c r="C60" s="1" t="s">
        <v>194</v>
      </c>
      <c r="D60" s="1">
        <v>1</v>
      </c>
      <c r="E60" s="54">
        <v>230000000</v>
      </c>
      <c r="F60" s="55">
        <f t="shared" si="4"/>
        <v>230000000</v>
      </c>
      <c r="G60" s="55"/>
      <c r="H60" s="37"/>
      <c r="I60" s="41"/>
      <c r="J60" s="41"/>
    </row>
    <row r="61" spans="1:10" x14ac:dyDescent="0.25">
      <c r="A61" s="36">
        <v>30</v>
      </c>
      <c r="B61" s="11" t="s">
        <v>219</v>
      </c>
      <c r="C61" s="1" t="s">
        <v>191</v>
      </c>
      <c r="D61" s="1">
        <v>1</v>
      </c>
      <c r="E61" s="54">
        <v>400000000</v>
      </c>
      <c r="F61" s="55">
        <f t="shared" si="4"/>
        <v>400000000</v>
      </c>
      <c r="G61" s="55"/>
      <c r="H61" s="37"/>
      <c r="I61" s="41"/>
      <c r="J61" s="41"/>
    </row>
    <row r="62" spans="1:10" x14ac:dyDescent="0.25">
      <c r="A62" s="36">
        <v>31</v>
      </c>
      <c r="B62" s="11" t="s">
        <v>220</v>
      </c>
      <c r="C62" s="1" t="s">
        <v>194</v>
      </c>
      <c r="D62" s="1">
        <v>1</v>
      </c>
      <c r="E62" s="54">
        <v>230000000</v>
      </c>
      <c r="F62" s="55">
        <f t="shared" si="4"/>
        <v>230000000</v>
      </c>
      <c r="G62" s="55"/>
      <c r="H62" s="37"/>
      <c r="I62" s="41"/>
      <c r="J62" s="41"/>
    </row>
    <row r="63" spans="1:10" x14ac:dyDescent="0.25">
      <c r="A63" s="36">
        <v>32</v>
      </c>
      <c r="B63" s="11" t="s">
        <v>221</v>
      </c>
      <c r="C63" s="1" t="s">
        <v>194</v>
      </c>
      <c r="D63" s="1">
        <v>1</v>
      </c>
      <c r="E63" s="54">
        <v>65000000</v>
      </c>
      <c r="F63" s="55">
        <f t="shared" si="4"/>
        <v>65000000</v>
      </c>
      <c r="G63" s="55"/>
      <c r="H63" s="37"/>
      <c r="I63" s="41"/>
      <c r="J63" s="41"/>
    </row>
    <row r="64" spans="1:10" x14ac:dyDescent="0.25">
      <c r="A64" s="36">
        <v>33</v>
      </c>
      <c r="B64" s="11" t="s">
        <v>222</v>
      </c>
      <c r="C64" s="1" t="s">
        <v>194</v>
      </c>
      <c r="D64" s="1">
        <v>1</v>
      </c>
      <c r="E64" s="54">
        <v>200000000</v>
      </c>
      <c r="F64" s="55">
        <f t="shared" si="4"/>
        <v>200000000</v>
      </c>
      <c r="G64" s="55"/>
      <c r="H64" s="37"/>
      <c r="I64" s="41"/>
      <c r="J64" s="41"/>
    </row>
    <row r="65" spans="1:10" x14ac:dyDescent="0.25">
      <c r="A65" s="36">
        <v>34</v>
      </c>
      <c r="B65" s="11" t="s">
        <v>223</v>
      </c>
      <c r="C65" s="1" t="s">
        <v>146</v>
      </c>
      <c r="D65" s="1">
        <v>1</v>
      </c>
      <c r="E65" s="54">
        <v>240000000</v>
      </c>
      <c r="F65" s="55">
        <f t="shared" si="4"/>
        <v>240000000</v>
      </c>
      <c r="G65" s="55"/>
      <c r="H65" s="37"/>
      <c r="I65" s="41"/>
      <c r="J65" s="41"/>
    </row>
    <row r="66" spans="1:10" x14ac:dyDescent="0.25">
      <c r="A66" s="36">
        <v>35</v>
      </c>
      <c r="B66" s="11" t="s">
        <v>224</v>
      </c>
      <c r="C66" s="1" t="s">
        <v>146</v>
      </c>
      <c r="D66" s="1">
        <v>1</v>
      </c>
      <c r="E66" s="54">
        <v>400000000</v>
      </c>
      <c r="F66" s="55">
        <f t="shared" si="4"/>
        <v>400000000</v>
      </c>
      <c r="G66" s="55"/>
      <c r="H66" s="37"/>
      <c r="I66" s="41"/>
      <c r="J66" s="41"/>
    </row>
    <row r="67" spans="1:10" x14ac:dyDescent="0.25">
      <c r="A67" s="36">
        <v>36</v>
      </c>
      <c r="B67" s="11" t="s">
        <v>225</v>
      </c>
      <c r="C67" s="1" t="s">
        <v>146</v>
      </c>
      <c r="D67" s="1">
        <v>1</v>
      </c>
      <c r="E67" s="54">
        <v>125000000</v>
      </c>
      <c r="F67" s="55">
        <f t="shared" si="4"/>
        <v>125000000</v>
      </c>
      <c r="G67" s="55"/>
      <c r="H67" s="37"/>
      <c r="I67" s="41"/>
      <c r="J67" s="41"/>
    </row>
    <row r="68" spans="1:10" x14ac:dyDescent="0.25">
      <c r="A68" s="36">
        <v>37</v>
      </c>
      <c r="B68" s="11" t="s">
        <v>226</v>
      </c>
      <c r="C68" s="1" t="s">
        <v>146</v>
      </c>
      <c r="D68" s="1">
        <v>1</v>
      </c>
      <c r="E68" s="54">
        <v>470000000</v>
      </c>
      <c r="F68" s="55">
        <f t="shared" si="4"/>
        <v>470000000</v>
      </c>
      <c r="G68" s="55"/>
      <c r="H68" s="37"/>
      <c r="I68" s="41"/>
      <c r="J68" s="41"/>
    </row>
    <row r="69" spans="1:10" x14ac:dyDescent="0.25">
      <c r="A69" s="36">
        <v>38</v>
      </c>
      <c r="B69" s="11" t="s">
        <v>227</v>
      </c>
      <c r="C69" s="1" t="s">
        <v>146</v>
      </c>
      <c r="D69" s="1">
        <v>1</v>
      </c>
      <c r="E69" s="54">
        <v>1200000000</v>
      </c>
      <c r="F69" s="55">
        <f t="shared" si="4"/>
        <v>1200000000</v>
      </c>
      <c r="G69" s="55"/>
      <c r="H69" s="37"/>
      <c r="I69" s="41"/>
      <c r="J69" s="41"/>
    </row>
    <row r="70" spans="1:10" x14ac:dyDescent="0.25">
      <c r="A70" s="36">
        <v>39</v>
      </c>
      <c r="B70" s="11" t="s">
        <v>228</v>
      </c>
      <c r="C70" s="1" t="s">
        <v>191</v>
      </c>
      <c r="D70" s="1">
        <v>2</v>
      </c>
      <c r="E70" s="54">
        <v>300000000</v>
      </c>
      <c r="F70" s="55">
        <f t="shared" si="4"/>
        <v>600000000</v>
      </c>
      <c r="G70" s="55"/>
      <c r="H70" s="37"/>
      <c r="I70" s="41"/>
      <c r="J70" s="41"/>
    </row>
    <row r="71" spans="1:10" x14ac:dyDescent="0.25">
      <c r="A71" s="36">
        <v>40</v>
      </c>
      <c r="B71" s="11" t="s">
        <v>229</v>
      </c>
      <c r="C71" s="1" t="s">
        <v>146</v>
      </c>
      <c r="D71" s="1">
        <v>1</v>
      </c>
      <c r="E71" s="54">
        <v>190000000</v>
      </c>
      <c r="F71" s="55">
        <f t="shared" si="4"/>
        <v>190000000</v>
      </c>
      <c r="G71" s="55"/>
      <c r="H71" s="37"/>
      <c r="I71" s="41"/>
      <c r="J71" s="41"/>
    </row>
    <row r="72" spans="1:10" x14ac:dyDescent="0.25">
      <c r="A72" s="36">
        <v>41</v>
      </c>
      <c r="B72" s="11" t="s">
        <v>230</v>
      </c>
      <c r="C72" s="1" t="s">
        <v>146</v>
      </c>
      <c r="D72" s="1">
        <v>1</v>
      </c>
      <c r="E72" s="54">
        <v>100000000</v>
      </c>
      <c r="F72" s="55">
        <f t="shared" si="4"/>
        <v>100000000</v>
      </c>
      <c r="G72" s="55"/>
      <c r="H72" s="37"/>
      <c r="I72" s="41"/>
      <c r="J72" s="41"/>
    </row>
    <row r="73" spans="1:10" x14ac:dyDescent="0.25">
      <c r="A73" s="36">
        <v>42</v>
      </c>
      <c r="B73" s="11" t="s">
        <v>231</v>
      </c>
      <c r="C73" s="1" t="s">
        <v>191</v>
      </c>
      <c r="D73" s="1">
        <v>2</v>
      </c>
      <c r="E73" s="54">
        <v>60000000</v>
      </c>
      <c r="F73" s="55">
        <f t="shared" si="4"/>
        <v>120000000</v>
      </c>
      <c r="G73" s="55"/>
      <c r="H73" s="37"/>
      <c r="I73" s="41"/>
      <c r="J73" s="41"/>
    </row>
    <row r="74" spans="1:10" x14ac:dyDescent="0.25">
      <c r="A74" s="36">
        <v>43</v>
      </c>
      <c r="B74" s="11" t="s">
        <v>232</v>
      </c>
      <c r="C74" s="1" t="s">
        <v>191</v>
      </c>
      <c r="D74" s="1">
        <v>5</v>
      </c>
      <c r="E74" s="54">
        <v>240000000</v>
      </c>
      <c r="F74" s="55">
        <f t="shared" si="4"/>
        <v>1200000000</v>
      </c>
      <c r="G74" s="55"/>
      <c r="H74" s="37"/>
      <c r="I74" s="41"/>
      <c r="J74" s="41"/>
    </row>
    <row r="75" spans="1:10" ht="31.5" x14ac:dyDescent="0.25">
      <c r="A75" s="36">
        <v>44</v>
      </c>
      <c r="B75" s="11" t="s">
        <v>233</v>
      </c>
      <c r="C75" s="1" t="s">
        <v>191</v>
      </c>
      <c r="D75" s="1">
        <v>1</v>
      </c>
      <c r="E75" s="54">
        <v>300000000</v>
      </c>
      <c r="F75" s="55">
        <f t="shared" si="4"/>
        <v>300000000</v>
      </c>
      <c r="G75" s="55"/>
      <c r="H75" s="37"/>
      <c r="I75" s="41"/>
      <c r="J75" s="41"/>
    </row>
    <row r="76" spans="1:10" x14ac:dyDescent="0.25">
      <c r="A76" s="36">
        <v>45</v>
      </c>
      <c r="B76" s="11" t="s">
        <v>234</v>
      </c>
      <c r="C76" s="1"/>
      <c r="D76" s="1">
        <v>1</v>
      </c>
      <c r="E76" s="54">
        <v>30000000</v>
      </c>
      <c r="F76" s="55">
        <f t="shared" si="4"/>
        <v>30000000</v>
      </c>
      <c r="G76" s="55"/>
      <c r="H76" s="37"/>
      <c r="I76" s="41"/>
      <c r="J76" s="41"/>
    </row>
    <row r="77" spans="1:10" x14ac:dyDescent="0.25">
      <c r="A77" s="36">
        <v>46</v>
      </c>
      <c r="B77" s="11" t="s">
        <v>216</v>
      </c>
      <c r="C77" s="1" t="s">
        <v>191</v>
      </c>
      <c r="D77" s="1">
        <v>2</v>
      </c>
      <c r="E77" s="54">
        <v>60000000</v>
      </c>
      <c r="F77" s="55">
        <f t="shared" si="4"/>
        <v>120000000</v>
      </c>
      <c r="G77" s="55"/>
      <c r="H77" s="37"/>
      <c r="I77" s="41"/>
      <c r="J77" s="41"/>
    </row>
    <row r="78" spans="1:10" ht="31.5" x14ac:dyDescent="0.25">
      <c r="A78" s="36">
        <v>47</v>
      </c>
      <c r="B78" s="11" t="s">
        <v>235</v>
      </c>
      <c r="C78" s="1" t="s">
        <v>146</v>
      </c>
      <c r="D78" s="1">
        <v>2</v>
      </c>
      <c r="E78" s="54">
        <v>14500000</v>
      </c>
      <c r="F78" s="55">
        <f t="shared" si="4"/>
        <v>29000000</v>
      </c>
      <c r="G78" s="55"/>
      <c r="H78" s="37"/>
      <c r="I78" s="41"/>
      <c r="J78" s="41"/>
    </row>
    <row r="79" spans="1:10" x14ac:dyDescent="0.25">
      <c r="A79" s="36">
        <v>48</v>
      </c>
      <c r="B79" s="11" t="s">
        <v>236</v>
      </c>
      <c r="C79" s="1" t="s">
        <v>194</v>
      </c>
      <c r="D79" s="1">
        <v>1</v>
      </c>
      <c r="E79" s="54">
        <v>10000000</v>
      </c>
      <c r="F79" s="55">
        <f t="shared" si="4"/>
        <v>10000000</v>
      </c>
      <c r="G79" s="55"/>
      <c r="H79" s="37"/>
      <c r="I79" s="41"/>
      <c r="J79" s="41"/>
    </row>
    <row r="80" spans="1:10" x14ac:dyDescent="0.25">
      <c r="A80" s="36">
        <v>49</v>
      </c>
      <c r="B80" s="11" t="s">
        <v>237</v>
      </c>
      <c r="C80" s="1" t="s">
        <v>146</v>
      </c>
      <c r="D80" s="1">
        <v>1</v>
      </c>
      <c r="E80" s="54">
        <v>30000000</v>
      </c>
      <c r="F80" s="55">
        <f t="shared" si="4"/>
        <v>30000000</v>
      </c>
      <c r="G80" s="55"/>
      <c r="H80" s="37"/>
      <c r="I80" s="41"/>
      <c r="J80" s="41"/>
    </row>
    <row r="81" spans="1:10" x14ac:dyDescent="0.25">
      <c r="A81" s="36">
        <v>50</v>
      </c>
      <c r="B81" s="11" t="s">
        <v>238</v>
      </c>
      <c r="C81" s="1" t="s">
        <v>191</v>
      </c>
      <c r="D81" s="1">
        <v>1</v>
      </c>
      <c r="E81" s="54">
        <v>50000000</v>
      </c>
      <c r="F81" s="55">
        <f t="shared" si="4"/>
        <v>50000000</v>
      </c>
      <c r="G81" s="55"/>
      <c r="H81" s="37"/>
      <c r="I81" s="41"/>
      <c r="J81" s="41"/>
    </row>
    <row r="82" spans="1:10" x14ac:dyDescent="0.25">
      <c r="A82" s="36">
        <v>51</v>
      </c>
      <c r="B82" s="11" t="s">
        <v>239</v>
      </c>
      <c r="C82" s="1" t="s">
        <v>191</v>
      </c>
      <c r="D82" s="1">
        <v>1</v>
      </c>
      <c r="E82" s="54">
        <v>100000000</v>
      </c>
      <c r="F82" s="55">
        <f t="shared" si="4"/>
        <v>100000000</v>
      </c>
      <c r="G82" s="55"/>
      <c r="H82" s="37"/>
      <c r="I82" s="41"/>
      <c r="J82" s="41"/>
    </row>
    <row r="83" spans="1:10" x14ac:dyDescent="0.25">
      <c r="A83" s="36">
        <v>52</v>
      </c>
      <c r="B83" s="11" t="s">
        <v>240</v>
      </c>
      <c r="C83" s="1" t="s">
        <v>241</v>
      </c>
      <c r="D83" s="1">
        <v>2</v>
      </c>
      <c r="E83" s="54">
        <v>1500000000</v>
      </c>
      <c r="F83" s="55">
        <f t="shared" si="4"/>
        <v>3000000000</v>
      </c>
      <c r="G83" s="55"/>
      <c r="H83" s="37"/>
      <c r="I83" s="41"/>
      <c r="J83" s="41"/>
    </row>
    <row r="84" spans="1:10" x14ac:dyDescent="0.25">
      <c r="A84" s="36">
        <v>53</v>
      </c>
      <c r="B84" s="11" t="s">
        <v>200</v>
      </c>
      <c r="C84" s="1" t="s">
        <v>191</v>
      </c>
      <c r="D84" s="1">
        <v>1</v>
      </c>
      <c r="E84" s="54">
        <v>650000000</v>
      </c>
      <c r="F84" s="55">
        <f t="shared" si="4"/>
        <v>650000000</v>
      </c>
      <c r="G84" s="55"/>
      <c r="H84" s="37"/>
      <c r="I84" s="41"/>
      <c r="J84" s="41"/>
    </row>
    <row r="85" spans="1:10" x14ac:dyDescent="0.25">
      <c r="A85" s="36">
        <v>54</v>
      </c>
      <c r="B85" s="11" t="s">
        <v>242</v>
      </c>
      <c r="C85" s="1" t="s">
        <v>191</v>
      </c>
      <c r="D85" s="1">
        <v>1</v>
      </c>
      <c r="E85" s="54">
        <v>1000000000</v>
      </c>
      <c r="F85" s="55">
        <f t="shared" si="4"/>
        <v>1000000000</v>
      </c>
      <c r="G85" s="55"/>
      <c r="H85" s="37"/>
      <c r="I85" s="41"/>
      <c r="J85" s="41"/>
    </row>
    <row r="86" spans="1:10" x14ac:dyDescent="0.25">
      <c r="A86" s="36">
        <v>55</v>
      </c>
      <c r="B86" s="11" t="s">
        <v>211</v>
      </c>
      <c r="C86" s="1" t="s">
        <v>146</v>
      </c>
      <c r="D86" s="1">
        <v>9</v>
      </c>
      <c r="E86" s="54">
        <v>193500000</v>
      </c>
      <c r="F86" s="55">
        <f t="shared" si="4"/>
        <v>1741500000</v>
      </c>
      <c r="G86" s="55"/>
      <c r="H86" s="37"/>
      <c r="I86" s="41"/>
      <c r="J86" s="41"/>
    </row>
    <row r="87" spans="1:10" x14ac:dyDescent="0.25">
      <c r="A87" s="36">
        <v>56</v>
      </c>
      <c r="B87" s="11" t="s">
        <v>206</v>
      </c>
      <c r="C87" s="1" t="s">
        <v>146</v>
      </c>
      <c r="D87" s="1">
        <v>1</v>
      </c>
      <c r="E87" s="54">
        <v>340000000</v>
      </c>
      <c r="F87" s="55">
        <f t="shared" si="4"/>
        <v>340000000</v>
      </c>
      <c r="G87" s="55"/>
      <c r="H87" s="37"/>
      <c r="I87" s="41"/>
      <c r="J87" s="41"/>
    </row>
    <row r="88" spans="1:10" x14ac:dyDescent="0.25">
      <c r="A88" s="36">
        <v>57</v>
      </c>
      <c r="B88" s="11" t="s">
        <v>243</v>
      </c>
      <c r="C88" s="1" t="s">
        <v>191</v>
      </c>
      <c r="D88" s="1">
        <v>2</v>
      </c>
      <c r="E88" s="54">
        <v>380000000</v>
      </c>
      <c r="F88" s="55">
        <f t="shared" si="4"/>
        <v>760000000</v>
      </c>
      <c r="G88" s="55"/>
      <c r="H88" s="37"/>
      <c r="I88" s="41"/>
      <c r="J88" s="41"/>
    </row>
    <row r="89" spans="1:10" x14ac:dyDescent="0.25">
      <c r="A89" s="36">
        <v>58</v>
      </c>
      <c r="B89" s="11" t="s">
        <v>244</v>
      </c>
      <c r="C89" s="1" t="s">
        <v>191</v>
      </c>
      <c r="D89" s="1">
        <v>1</v>
      </c>
      <c r="E89" s="54">
        <v>200000000</v>
      </c>
      <c r="F89" s="55">
        <f t="shared" si="4"/>
        <v>200000000</v>
      </c>
      <c r="G89" s="55"/>
      <c r="H89" s="37"/>
      <c r="I89" s="41"/>
      <c r="J89" s="41"/>
    </row>
    <row r="90" spans="1:10" ht="31.5" x14ac:dyDescent="0.25">
      <c r="A90" s="36">
        <v>59</v>
      </c>
      <c r="B90" s="50" t="s">
        <v>185</v>
      </c>
      <c r="C90" s="36"/>
      <c r="D90" s="36"/>
      <c r="E90" s="38"/>
      <c r="F90" s="39">
        <v>4000000000</v>
      </c>
      <c r="G90" s="39"/>
      <c r="H90" s="37"/>
      <c r="I90" s="41"/>
      <c r="J90" s="41"/>
    </row>
    <row r="91" spans="1:10" ht="31.5" x14ac:dyDescent="0.25">
      <c r="A91" s="28" t="s">
        <v>89</v>
      </c>
      <c r="B91" s="51" t="s">
        <v>66</v>
      </c>
      <c r="C91" s="51"/>
      <c r="D91" s="51"/>
      <c r="E91" s="28"/>
      <c r="F91" s="56">
        <f>SUM(F92:F96)</f>
        <v>12300000000</v>
      </c>
      <c r="G91" s="56"/>
      <c r="H91" s="57">
        <f t="shared" ref="H91:J91" si="5">SUM(H92:H96)</f>
        <v>0</v>
      </c>
      <c r="I91" s="56">
        <f t="shared" si="5"/>
        <v>0</v>
      </c>
      <c r="J91" s="56">
        <f t="shared" si="5"/>
        <v>0</v>
      </c>
    </row>
    <row r="92" spans="1:10" x14ac:dyDescent="0.25">
      <c r="A92" s="36">
        <v>1</v>
      </c>
      <c r="B92" s="37" t="s">
        <v>245</v>
      </c>
      <c r="C92" s="36" t="s">
        <v>194</v>
      </c>
      <c r="D92" s="36">
        <v>1</v>
      </c>
      <c r="E92" s="54">
        <v>600000000</v>
      </c>
      <c r="F92" s="39">
        <f>D92*E92</f>
        <v>600000000</v>
      </c>
      <c r="G92" s="39"/>
      <c r="H92" s="37"/>
      <c r="I92" s="41"/>
      <c r="J92" s="41"/>
    </row>
    <row r="93" spans="1:10" x14ac:dyDescent="0.25">
      <c r="A93" s="36">
        <v>2</v>
      </c>
      <c r="B93" s="41" t="s">
        <v>246</v>
      </c>
      <c r="C93" s="41" t="s">
        <v>194</v>
      </c>
      <c r="D93" s="58">
        <v>1</v>
      </c>
      <c r="E93" s="59">
        <v>9000000000</v>
      </c>
      <c r="F93" s="59">
        <f>D93*E93</f>
        <v>9000000000</v>
      </c>
      <c r="G93" s="59"/>
      <c r="H93" s="37"/>
      <c r="I93" s="41"/>
      <c r="J93" s="41"/>
    </row>
    <row r="94" spans="1:10" x14ac:dyDescent="0.25">
      <c r="A94" s="36">
        <v>3</v>
      </c>
      <c r="B94" s="41" t="s">
        <v>247</v>
      </c>
      <c r="C94" s="41" t="s">
        <v>194</v>
      </c>
      <c r="D94" s="58">
        <v>1</v>
      </c>
      <c r="E94" s="59">
        <v>700000000</v>
      </c>
      <c r="F94" s="59">
        <f t="shared" ref="F94" si="6">D94*E94</f>
        <v>700000000</v>
      </c>
      <c r="G94" s="59"/>
      <c r="H94" s="37"/>
      <c r="I94" s="41"/>
      <c r="J94" s="41"/>
    </row>
    <row r="95" spans="1:10" x14ac:dyDescent="0.25">
      <c r="A95" s="36">
        <v>4</v>
      </c>
      <c r="B95" s="41" t="s">
        <v>248</v>
      </c>
      <c r="C95" s="41" t="s">
        <v>191</v>
      </c>
      <c r="D95" s="58">
        <v>1</v>
      </c>
      <c r="E95" s="59">
        <v>1000000000</v>
      </c>
      <c r="F95" s="59">
        <f>D95*E95</f>
        <v>1000000000</v>
      </c>
      <c r="G95" s="59"/>
      <c r="H95" s="37"/>
      <c r="I95" s="41"/>
      <c r="J95" s="41"/>
    </row>
    <row r="96" spans="1:10" x14ac:dyDescent="0.25">
      <c r="A96" s="36">
        <v>5</v>
      </c>
      <c r="B96" s="60" t="s">
        <v>249</v>
      </c>
      <c r="C96" s="59"/>
      <c r="D96" s="59"/>
      <c r="E96" s="59"/>
      <c r="F96" s="59">
        <v>1000000000</v>
      </c>
      <c r="G96" s="59"/>
      <c r="H96" s="37"/>
      <c r="I96" s="41"/>
      <c r="J96" s="41"/>
    </row>
    <row r="97" spans="1:10" x14ac:dyDescent="0.25">
      <c r="A97" s="28" t="s">
        <v>250</v>
      </c>
      <c r="B97" s="51" t="s">
        <v>67</v>
      </c>
      <c r="C97" s="51"/>
      <c r="D97" s="51"/>
      <c r="E97" s="61"/>
      <c r="F97" s="56">
        <f>SUM(F98:F109)</f>
        <v>3310000000</v>
      </c>
      <c r="G97" s="56"/>
      <c r="H97" s="57">
        <f t="shared" ref="H97:J97" si="7">SUM(H98:H109)</f>
        <v>0</v>
      </c>
      <c r="I97" s="56">
        <f t="shared" si="7"/>
        <v>0</v>
      </c>
      <c r="J97" s="56">
        <f t="shared" si="7"/>
        <v>0</v>
      </c>
    </row>
    <row r="98" spans="1:10" x14ac:dyDescent="0.25">
      <c r="A98" s="36">
        <v>1</v>
      </c>
      <c r="B98" s="46" t="s">
        <v>251</v>
      </c>
      <c r="C98" s="52" t="s">
        <v>191</v>
      </c>
      <c r="D98" s="1">
        <v>1</v>
      </c>
      <c r="E98" s="62">
        <v>1000000000</v>
      </c>
      <c r="F98" s="39">
        <f>D98*E98</f>
        <v>1000000000</v>
      </c>
      <c r="G98" s="39"/>
      <c r="H98" s="40"/>
      <c r="I98" s="41"/>
      <c r="J98" s="41"/>
    </row>
    <row r="99" spans="1:10" x14ac:dyDescent="0.25">
      <c r="A99" s="36">
        <v>2</v>
      </c>
      <c r="B99" s="46" t="s">
        <v>252</v>
      </c>
      <c r="C99" s="52" t="s">
        <v>191</v>
      </c>
      <c r="D99" s="1">
        <v>1</v>
      </c>
      <c r="E99" s="63">
        <v>250000000</v>
      </c>
      <c r="F99" s="39">
        <f t="shared" ref="F99:F115" si="8">D99*E99</f>
        <v>250000000</v>
      </c>
      <c r="G99" s="39"/>
      <c r="H99" s="40"/>
      <c r="I99" s="41"/>
      <c r="J99" s="41"/>
    </row>
    <row r="100" spans="1:10" x14ac:dyDescent="0.25">
      <c r="A100" s="36">
        <v>3</v>
      </c>
      <c r="B100" s="46" t="s">
        <v>253</v>
      </c>
      <c r="C100" s="52" t="s">
        <v>191</v>
      </c>
      <c r="D100" s="1">
        <v>1</v>
      </c>
      <c r="E100" s="64">
        <v>50000000</v>
      </c>
      <c r="F100" s="39">
        <f t="shared" si="8"/>
        <v>50000000</v>
      </c>
      <c r="G100" s="39"/>
      <c r="H100" s="40"/>
      <c r="I100" s="41"/>
      <c r="J100" s="41"/>
    </row>
    <row r="101" spans="1:10" x14ac:dyDescent="0.25">
      <c r="A101" s="36">
        <v>4</v>
      </c>
      <c r="B101" s="46" t="s">
        <v>254</v>
      </c>
      <c r="C101" s="52" t="s">
        <v>191</v>
      </c>
      <c r="D101" s="1">
        <v>1</v>
      </c>
      <c r="E101" s="64">
        <v>50000000</v>
      </c>
      <c r="F101" s="39">
        <f t="shared" si="8"/>
        <v>50000000</v>
      </c>
      <c r="G101" s="39"/>
      <c r="H101" s="40"/>
      <c r="I101" s="41"/>
      <c r="J101" s="41"/>
    </row>
    <row r="102" spans="1:10" x14ac:dyDescent="0.25">
      <c r="A102" s="36">
        <v>5</v>
      </c>
      <c r="B102" s="46" t="s">
        <v>255</v>
      </c>
      <c r="C102" s="52" t="s">
        <v>256</v>
      </c>
      <c r="D102" s="1">
        <v>1</v>
      </c>
      <c r="E102" s="64">
        <v>20000000</v>
      </c>
      <c r="F102" s="39">
        <f t="shared" si="8"/>
        <v>20000000</v>
      </c>
      <c r="G102" s="39"/>
      <c r="H102" s="40"/>
      <c r="I102" s="41"/>
      <c r="J102" s="41"/>
    </row>
    <row r="103" spans="1:10" x14ac:dyDescent="0.25">
      <c r="A103" s="36">
        <v>6</v>
      </c>
      <c r="B103" s="46" t="s">
        <v>257</v>
      </c>
      <c r="C103" s="52" t="s">
        <v>191</v>
      </c>
      <c r="D103" s="1">
        <v>1</v>
      </c>
      <c r="E103" s="64">
        <v>100000000</v>
      </c>
      <c r="F103" s="39">
        <f t="shared" si="8"/>
        <v>100000000</v>
      </c>
      <c r="G103" s="39"/>
      <c r="H103" s="40"/>
      <c r="I103" s="41"/>
      <c r="J103" s="41"/>
    </row>
    <row r="104" spans="1:10" x14ac:dyDescent="0.25">
      <c r="A104" s="36">
        <v>7</v>
      </c>
      <c r="B104" s="46" t="s">
        <v>258</v>
      </c>
      <c r="C104" s="52" t="s">
        <v>191</v>
      </c>
      <c r="D104" s="1">
        <v>1</v>
      </c>
      <c r="E104" s="64">
        <v>40000000</v>
      </c>
      <c r="F104" s="39">
        <f t="shared" si="8"/>
        <v>40000000</v>
      </c>
      <c r="G104" s="39"/>
      <c r="H104" s="40"/>
      <c r="I104" s="41"/>
      <c r="J104" s="41"/>
    </row>
    <row r="105" spans="1:10" x14ac:dyDescent="0.25">
      <c r="A105" s="36">
        <v>8</v>
      </c>
      <c r="B105" s="46" t="s">
        <v>259</v>
      </c>
      <c r="C105" s="52" t="s">
        <v>191</v>
      </c>
      <c r="D105" s="1">
        <v>1</v>
      </c>
      <c r="E105" s="64">
        <v>1200000000</v>
      </c>
      <c r="F105" s="39">
        <f t="shared" si="8"/>
        <v>1200000000</v>
      </c>
      <c r="G105" s="39"/>
      <c r="H105" s="40"/>
      <c r="I105" s="41"/>
      <c r="J105" s="41"/>
    </row>
    <row r="106" spans="1:10" x14ac:dyDescent="0.25">
      <c r="A106" s="36">
        <v>9</v>
      </c>
      <c r="B106" s="46" t="s">
        <v>260</v>
      </c>
      <c r="C106" s="52" t="s">
        <v>191</v>
      </c>
      <c r="D106" s="1">
        <v>1</v>
      </c>
      <c r="E106" s="64">
        <v>80000000</v>
      </c>
      <c r="F106" s="39">
        <f t="shared" si="8"/>
        <v>80000000</v>
      </c>
      <c r="G106" s="39"/>
      <c r="H106" s="40"/>
      <c r="I106" s="41"/>
      <c r="J106" s="41"/>
    </row>
    <row r="107" spans="1:10" x14ac:dyDescent="0.25">
      <c r="A107" s="36">
        <v>10</v>
      </c>
      <c r="B107" s="46" t="s">
        <v>261</v>
      </c>
      <c r="C107" s="52" t="s">
        <v>262</v>
      </c>
      <c r="D107" s="1">
        <v>1</v>
      </c>
      <c r="E107" s="64">
        <v>70000000</v>
      </c>
      <c r="F107" s="39">
        <f t="shared" si="8"/>
        <v>70000000</v>
      </c>
      <c r="G107" s="39"/>
      <c r="H107" s="40"/>
      <c r="I107" s="41"/>
      <c r="J107" s="41"/>
    </row>
    <row r="108" spans="1:10" x14ac:dyDescent="0.25">
      <c r="A108" s="36">
        <v>11</v>
      </c>
      <c r="B108" s="46" t="s">
        <v>263</v>
      </c>
      <c r="C108" s="52" t="s">
        <v>191</v>
      </c>
      <c r="D108" s="1">
        <v>1</v>
      </c>
      <c r="E108" s="64">
        <v>250000000</v>
      </c>
      <c r="F108" s="39">
        <f t="shared" si="8"/>
        <v>250000000</v>
      </c>
      <c r="G108" s="39"/>
      <c r="H108" s="40"/>
      <c r="I108" s="41"/>
      <c r="J108" s="41"/>
    </row>
    <row r="109" spans="1:10" x14ac:dyDescent="0.25">
      <c r="A109" s="36">
        <v>12</v>
      </c>
      <c r="B109" s="46" t="s">
        <v>264</v>
      </c>
      <c r="C109" s="52" t="s">
        <v>191</v>
      </c>
      <c r="D109" s="10">
        <v>1</v>
      </c>
      <c r="E109" s="64">
        <v>200000000</v>
      </c>
      <c r="F109" s="39">
        <f t="shared" si="8"/>
        <v>200000000</v>
      </c>
      <c r="G109" s="39"/>
      <c r="H109" s="40"/>
      <c r="I109" s="41"/>
      <c r="J109" s="41"/>
    </row>
    <row r="110" spans="1:10" x14ac:dyDescent="0.25">
      <c r="A110" s="28" t="s">
        <v>265</v>
      </c>
      <c r="B110" s="51" t="s">
        <v>68</v>
      </c>
      <c r="C110" s="51"/>
      <c r="D110" s="51"/>
      <c r="E110" s="28"/>
      <c r="F110" s="56">
        <f>SUM(F111:F116)</f>
        <v>6150499750</v>
      </c>
      <c r="G110" s="56"/>
      <c r="H110" s="57">
        <f t="shared" ref="H110:J110" si="9">SUM(H111:H116)</f>
        <v>0</v>
      </c>
      <c r="I110" s="56">
        <f t="shared" si="9"/>
        <v>0</v>
      </c>
      <c r="J110" s="56">
        <f t="shared" si="9"/>
        <v>0</v>
      </c>
    </row>
    <row r="111" spans="1:10" x14ac:dyDescent="0.25">
      <c r="A111" s="36">
        <v>1</v>
      </c>
      <c r="B111" s="37" t="s">
        <v>266</v>
      </c>
      <c r="C111" s="1" t="s">
        <v>267</v>
      </c>
      <c r="D111" s="1">
        <v>1</v>
      </c>
      <c r="E111" s="65">
        <v>2500000000</v>
      </c>
      <c r="F111" s="39">
        <f t="shared" si="8"/>
        <v>2500000000</v>
      </c>
      <c r="G111" s="39"/>
      <c r="H111" s="40"/>
      <c r="I111" s="41"/>
      <c r="J111" s="41"/>
    </row>
    <row r="112" spans="1:10" x14ac:dyDescent="0.25">
      <c r="A112" s="36">
        <v>2</v>
      </c>
      <c r="B112" s="37" t="s">
        <v>268</v>
      </c>
      <c r="C112" s="1" t="s">
        <v>146</v>
      </c>
      <c r="D112" s="1">
        <v>1</v>
      </c>
      <c r="E112" s="65">
        <v>1500000000</v>
      </c>
      <c r="F112" s="39">
        <f t="shared" si="8"/>
        <v>1500000000</v>
      </c>
      <c r="G112" s="39"/>
      <c r="H112" s="40"/>
      <c r="I112" s="41"/>
      <c r="J112" s="41"/>
    </row>
    <row r="113" spans="1:10" ht="18.75" x14ac:dyDescent="0.3">
      <c r="A113" s="36">
        <v>3</v>
      </c>
      <c r="B113" s="66" t="s">
        <v>269</v>
      </c>
      <c r="C113" s="1" t="s">
        <v>146</v>
      </c>
      <c r="D113" s="1">
        <v>1</v>
      </c>
      <c r="E113" s="65">
        <v>415499750</v>
      </c>
      <c r="F113" s="39">
        <f t="shared" si="8"/>
        <v>415499750</v>
      </c>
      <c r="G113" s="39"/>
      <c r="H113" s="40"/>
      <c r="I113" s="41"/>
      <c r="J113" s="41"/>
    </row>
    <row r="114" spans="1:10" x14ac:dyDescent="0.25">
      <c r="A114" s="36">
        <v>4</v>
      </c>
      <c r="B114" s="46" t="s">
        <v>212</v>
      </c>
      <c r="C114" s="52" t="s">
        <v>191</v>
      </c>
      <c r="D114" s="52">
        <v>3</v>
      </c>
      <c r="E114" s="65">
        <v>170000000</v>
      </c>
      <c r="F114" s="39">
        <f t="shared" si="8"/>
        <v>510000000</v>
      </c>
      <c r="G114" s="39"/>
      <c r="H114" s="40"/>
      <c r="I114" s="41"/>
      <c r="J114" s="41"/>
    </row>
    <row r="115" spans="1:10" x14ac:dyDescent="0.25">
      <c r="A115" s="36">
        <v>5</v>
      </c>
      <c r="B115" s="67" t="s">
        <v>270</v>
      </c>
      <c r="C115" s="68" t="s">
        <v>191</v>
      </c>
      <c r="D115" s="58">
        <v>3</v>
      </c>
      <c r="E115" s="69">
        <v>75000000</v>
      </c>
      <c r="F115" s="39">
        <f t="shared" si="8"/>
        <v>225000000</v>
      </c>
      <c r="G115" s="39"/>
      <c r="H115" s="40"/>
      <c r="I115" s="41"/>
      <c r="J115" s="41"/>
    </row>
    <row r="116" spans="1:10" x14ac:dyDescent="0.25">
      <c r="A116" s="36">
        <v>6</v>
      </c>
      <c r="B116" s="60" t="s">
        <v>249</v>
      </c>
      <c r="C116" s="1"/>
      <c r="D116" s="1"/>
      <c r="E116" s="64"/>
      <c r="F116" s="39">
        <v>1000000000</v>
      </c>
      <c r="G116" s="39"/>
      <c r="H116" s="40"/>
      <c r="I116" s="41"/>
      <c r="J116" s="41"/>
    </row>
    <row r="117" spans="1:10" x14ac:dyDescent="0.25">
      <c r="A117" s="28" t="s">
        <v>271</v>
      </c>
      <c r="B117" s="51" t="s">
        <v>272</v>
      </c>
      <c r="C117" s="29"/>
      <c r="D117" s="29"/>
      <c r="E117" s="28"/>
      <c r="F117" s="56">
        <f>SUM(F118:F128)</f>
        <v>7149000000</v>
      </c>
      <c r="G117" s="56"/>
      <c r="H117" s="57">
        <f t="shared" ref="H117:J117" si="10">SUM(H118:H128)</f>
        <v>0</v>
      </c>
      <c r="I117" s="56">
        <f t="shared" si="10"/>
        <v>0</v>
      </c>
      <c r="J117" s="56">
        <f t="shared" si="10"/>
        <v>0</v>
      </c>
    </row>
    <row r="118" spans="1:10" x14ac:dyDescent="0.25">
      <c r="A118" s="70">
        <v>1</v>
      </c>
      <c r="B118" s="71" t="s">
        <v>273</v>
      </c>
      <c r="C118" s="52" t="s">
        <v>194</v>
      </c>
      <c r="D118" s="36">
        <v>1</v>
      </c>
      <c r="E118" s="62">
        <v>350000000</v>
      </c>
      <c r="F118" s="39">
        <f>D118*E118</f>
        <v>350000000</v>
      </c>
      <c r="G118" s="39"/>
      <c r="H118" s="40"/>
      <c r="I118" s="41"/>
      <c r="J118" s="41"/>
    </row>
    <row r="119" spans="1:10" x14ac:dyDescent="0.25">
      <c r="A119" s="36">
        <v>2</v>
      </c>
      <c r="B119" s="71" t="s">
        <v>274</v>
      </c>
      <c r="C119" s="52" t="s">
        <v>194</v>
      </c>
      <c r="D119" s="36">
        <v>30</v>
      </c>
      <c r="E119" s="62">
        <v>12000000</v>
      </c>
      <c r="F119" s="39">
        <f t="shared" ref="F119:F127" si="11">D119*E119</f>
        <v>360000000</v>
      </c>
      <c r="G119" s="39"/>
      <c r="H119" s="40"/>
      <c r="I119" s="41"/>
      <c r="J119" s="41"/>
    </row>
    <row r="120" spans="1:10" x14ac:dyDescent="0.25">
      <c r="A120" s="36">
        <v>3</v>
      </c>
      <c r="B120" s="71" t="s">
        <v>275</v>
      </c>
      <c r="C120" s="52" t="s">
        <v>191</v>
      </c>
      <c r="D120" s="36">
        <v>10</v>
      </c>
      <c r="E120" s="62">
        <v>6000000</v>
      </c>
      <c r="F120" s="39">
        <f t="shared" si="11"/>
        <v>60000000</v>
      </c>
      <c r="G120" s="39"/>
      <c r="H120" s="40"/>
      <c r="I120" s="41"/>
      <c r="J120" s="41"/>
    </row>
    <row r="121" spans="1:10" x14ac:dyDescent="0.25">
      <c r="A121" s="36">
        <v>4</v>
      </c>
      <c r="B121" s="71" t="s">
        <v>276</v>
      </c>
      <c r="C121" s="52" t="s">
        <v>191</v>
      </c>
      <c r="D121" s="36">
        <v>2</v>
      </c>
      <c r="E121" s="62">
        <v>25000000</v>
      </c>
      <c r="F121" s="39">
        <f t="shared" si="11"/>
        <v>50000000</v>
      </c>
      <c r="G121" s="39"/>
      <c r="H121" s="40"/>
      <c r="I121" s="41"/>
      <c r="J121" s="41"/>
    </row>
    <row r="122" spans="1:10" x14ac:dyDescent="0.25">
      <c r="A122" s="36">
        <v>5</v>
      </c>
      <c r="B122" s="71" t="s">
        <v>277</v>
      </c>
      <c r="C122" s="52" t="s">
        <v>191</v>
      </c>
      <c r="D122" s="36">
        <v>2</v>
      </c>
      <c r="E122" s="62">
        <v>15000000</v>
      </c>
      <c r="F122" s="39">
        <f t="shared" si="11"/>
        <v>30000000</v>
      </c>
      <c r="G122" s="39"/>
      <c r="H122" s="40"/>
      <c r="I122" s="41"/>
      <c r="J122" s="41"/>
    </row>
    <row r="123" spans="1:10" ht="47.25" x14ac:dyDescent="0.25">
      <c r="A123" s="36">
        <v>6</v>
      </c>
      <c r="B123" s="71" t="s">
        <v>278</v>
      </c>
      <c r="C123" s="52" t="s">
        <v>191</v>
      </c>
      <c r="D123" s="36">
        <v>10</v>
      </c>
      <c r="E123" s="62">
        <v>12000000</v>
      </c>
      <c r="F123" s="39">
        <f t="shared" si="11"/>
        <v>120000000</v>
      </c>
      <c r="G123" s="39"/>
      <c r="H123" s="40"/>
      <c r="I123" s="41"/>
      <c r="J123" s="41"/>
    </row>
    <row r="124" spans="1:10" ht="31.5" x14ac:dyDescent="0.25">
      <c r="A124" s="36">
        <v>7</v>
      </c>
      <c r="B124" s="71" t="s">
        <v>279</v>
      </c>
      <c r="C124" s="52" t="s">
        <v>194</v>
      </c>
      <c r="D124" s="36">
        <v>1</v>
      </c>
      <c r="E124" s="62">
        <v>29000000</v>
      </c>
      <c r="F124" s="39">
        <f t="shared" si="11"/>
        <v>29000000</v>
      </c>
      <c r="G124" s="39"/>
      <c r="H124" s="40"/>
      <c r="I124" s="41"/>
      <c r="J124" s="41"/>
    </row>
    <row r="125" spans="1:10" ht="31.5" x14ac:dyDescent="0.25">
      <c r="A125" s="36">
        <v>8</v>
      </c>
      <c r="B125" s="71" t="s">
        <v>280</v>
      </c>
      <c r="C125" s="52" t="s">
        <v>194</v>
      </c>
      <c r="D125" s="36">
        <v>1</v>
      </c>
      <c r="E125" s="62">
        <v>150000000</v>
      </c>
      <c r="F125" s="39">
        <f t="shared" si="11"/>
        <v>150000000</v>
      </c>
      <c r="G125" s="39"/>
      <c r="H125" s="40"/>
      <c r="I125" s="41"/>
      <c r="J125" s="41"/>
    </row>
    <row r="126" spans="1:10" ht="31.5" x14ac:dyDescent="0.25">
      <c r="A126" s="36">
        <v>9</v>
      </c>
      <c r="B126" s="71" t="s">
        <v>281</v>
      </c>
      <c r="C126" s="52" t="s">
        <v>194</v>
      </c>
      <c r="D126" s="36">
        <v>1</v>
      </c>
      <c r="E126" s="62">
        <v>3000000000</v>
      </c>
      <c r="F126" s="39">
        <f t="shared" si="11"/>
        <v>3000000000</v>
      </c>
      <c r="G126" s="39"/>
      <c r="H126" s="40"/>
      <c r="I126" s="41"/>
      <c r="J126" s="41"/>
    </row>
    <row r="127" spans="1:10" x14ac:dyDescent="0.25">
      <c r="A127" s="36">
        <v>10</v>
      </c>
      <c r="B127" s="71" t="s">
        <v>282</v>
      </c>
      <c r="C127" s="52" t="s">
        <v>194</v>
      </c>
      <c r="D127" s="36">
        <v>1</v>
      </c>
      <c r="E127" s="62">
        <v>2000000000</v>
      </c>
      <c r="F127" s="39">
        <f t="shared" si="11"/>
        <v>2000000000</v>
      </c>
      <c r="G127" s="39"/>
      <c r="H127" s="40"/>
      <c r="I127" s="41"/>
      <c r="J127" s="41"/>
    </row>
    <row r="128" spans="1:10" x14ac:dyDescent="0.25">
      <c r="A128" s="36">
        <v>11</v>
      </c>
      <c r="B128" s="71" t="s">
        <v>283</v>
      </c>
      <c r="C128" s="52"/>
      <c r="D128" s="36"/>
      <c r="E128" s="62"/>
      <c r="F128" s="39">
        <v>1000000000</v>
      </c>
      <c r="G128" s="39"/>
      <c r="H128" s="40"/>
      <c r="I128" s="41"/>
      <c r="J128" s="41"/>
    </row>
    <row r="129" spans="1:10" ht="31.5" x14ac:dyDescent="0.25">
      <c r="A129" s="28" t="s">
        <v>284</v>
      </c>
      <c r="B129" s="51" t="s">
        <v>285</v>
      </c>
      <c r="C129" s="28"/>
      <c r="D129" s="28"/>
      <c r="E129" s="34"/>
      <c r="F129" s="56">
        <f>SUM(F130:F131)</f>
        <v>90000000</v>
      </c>
      <c r="G129" s="56"/>
      <c r="H129" s="57">
        <f t="shared" ref="H129:J129" si="12">SUM(H130:H131)</f>
        <v>0</v>
      </c>
      <c r="I129" s="56">
        <f t="shared" si="12"/>
        <v>0</v>
      </c>
      <c r="J129" s="56">
        <f t="shared" si="12"/>
        <v>0</v>
      </c>
    </row>
    <row r="130" spans="1:10" x14ac:dyDescent="0.25">
      <c r="A130" s="70">
        <v>1</v>
      </c>
      <c r="B130" s="71" t="s">
        <v>286</v>
      </c>
      <c r="C130" s="52" t="s">
        <v>194</v>
      </c>
      <c r="D130" s="36">
        <v>5</v>
      </c>
      <c r="E130" s="62">
        <v>12000000</v>
      </c>
      <c r="F130" s="39">
        <f t="shared" ref="F130:F131" si="13">D130*E130</f>
        <v>60000000</v>
      </c>
      <c r="G130" s="39"/>
      <c r="H130" s="37"/>
      <c r="I130" s="41"/>
      <c r="J130" s="41"/>
    </row>
    <row r="131" spans="1:10" x14ac:dyDescent="0.25">
      <c r="A131" s="70">
        <v>2</v>
      </c>
      <c r="B131" s="71" t="s">
        <v>287</v>
      </c>
      <c r="C131" s="52" t="s">
        <v>191</v>
      </c>
      <c r="D131" s="36">
        <v>5</v>
      </c>
      <c r="E131" s="62">
        <v>6000000</v>
      </c>
      <c r="F131" s="39">
        <f t="shared" si="13"/>
        <v>30000000</v>
      </c>
      <c r="G131" s="39"/>
      <c r="H131" s="40"/>
      <c r="I131" s="41"/>
      <c r="J131" s="41"/>
    </row>
    <row r="132" spans="1:10" x14ac:dyDescent="0.25">
      <c r="A132" s="28" t="s">
        <v>288</v>
      </c>
      <c r="B132" s="72" t="s">
        <v>289</v>
      </c>
      <c r="C132" s="28"/>
      <c r="D132" s="28"/>
      <c r="E132" s="34"/>
      <c r="F132" s="56">
        <f>SUM(F133:F136)</f>
        <v>215000000</v>
      </c>
      <c r="G132" s="56"/>
      <c r="H132" s="57">
        <f t="shared" ref="H132:J132" si="14">SUM(H133:H136)</f>
        <v>0</v>
      </c>
      <c r="I132" s="56">
        <f t="shared" si="14"/>
        <v>0</v>
      </c>
      <c r="J132" s="56">
        <f t="shared" si="14"/>
        <v>0</v>
      </c>
    </row>
    <row r="133" spans="1:10" x14ac:dyDescent="0.25">
      <c r="A133" s="73">
        <v>1</v>
      </c>
      <c r="B133" s="60" t="s">
        <v>286</v>
      </c>
      <c r="C133" s="74" t="s">
        <v>194</v>
      </c>
      <c r="D133" s="73">
        <v>8</v>
      </c>
      <c r="E133" s="75">
        <v>12000000</v>
      </c>
      <c r="F133" s="76">
        <f t="shared" ref="F133:F139" si="15">D133*E133</f>
        <v>96000000</v>
      </c>
      <c r="G133" s="76"/>
      <c r="H133" s="40"/>
      <c r="I133" s="41"/>
      <c r="J133" s="41"/>
    </row>
    <row r="134" spans="1:10" x14ac:dyDescent="0.25">
      <c r="A134" s="73">
        <v>2</v>
      </c>
      <c r="B134" s="60" t="s">
        <v>287</v>
      </c>
      <c r="C134" s="74" t="s">
        <v>191</v>
      </c>
      <c r="D134" s="73">
        <v>4</v>
      </c>
      <c r="E134" s="75">
        <v>6000000</v>
      </c>
      <c r="F134" s="76">
        <f t="shared" si="15"/>
        <v>24000000</v>
      </c>
      <c r="G134" s="76"/>
      <c r="H134" s="40"/>
      <c r="I134" s="41"/>
      <c r="J134" s="41"/>
    </row>
    <row r="135" spans="1:10" x14ac:dyDescent="0.25">
      <c r="A135" s="73">
        <v>3</v>
      </c>
      <c r="B135" s="77" t="s">
        <v>290</v>
      </c>
      <c r="C135" s="73" t="s">
        <v>178</v>
      </c>
      <c r="D135" s="73">
        <v>1</v>
      </c>
      <c r="E135" s="78">
        <v>70000000</v>
      </c>
      <c r="F135" s="76">
        <f t="shared" si="15"/>
        <v>70000000</v>
      </c>
      <c r="G135" s="76"/>
      <c r="H135" s="40"/>
      <c r="I135" s="41"/>
      <c r="J135" s="41"/>
    </row>
    <row r="136" spans="1:10" x14ac:dyDescent="0.25">
      <c r="A136" s="73">
        <v>4</v>
      </c>
      <c r="B136" s="60" t="s">
        <v>291</v>
      </c>
      <c r="C136" s="78" t="s">
        <v>292</v>
      </c>
      <c r="D136" s="73">
        <v>1</v>
      </c>
      <c r="E136" s="78">
        <v>25000000</v>
      </c>
      <c r="F136" s="76">
        <f t="shared" si="15"/>
        <v>25000000</v>
      </c>
      <c r="G136" s="76"/>
      <c r="H136" s="40"/>
      <c r="I136" s="41"/>
      <c r="J136" s="41"/>
    </row>
    <row r="137" spans="1:10" x14ac:dyDescent="0.25">
      <c r="A137" s="28" t="s">
        <v>293</v>
      </c>
      <c r="B137" s="51" t="s">
        <v>69</v>
      </c>
      <c r="C137" s="29"/>
      <c r="D137" s="29"/>
      <c r="E137" s="79"/>
      <c r="F137" s="57">
        <f>SUM(F138:F139)</f>
        <v>1100000000</v>
      </c>
      <c r="G137" s="57"/>
      <c r="H137" s="57">
        <f t="shared" ref="H137:J137" si="16">SUM(H138:H139)</f>
        <v>0</v>
      </c>
      <c r="I137" s="57">
        <f t="shared" si="16"/>
        <v>0</v>
      </c>
      <c r="J137" s="57">
        <f t="shared" si="16"/>
        <v>0</v>
      </c>
    </row>
    <row r="138" spans="1:10" ht="47.25" x14ac:dyDescent="0.25">
      <c r="A138" s="36">
        <v>1</v>
      </c>
      <c r="B138" s="71" t="s">
        <v>294</v>
      </c>
      <c r="C138" s="36" t="s">
        <v>184</v>
      </c>
      <c r="D138" s="36">
        <v>1</v>
      </c>
      <c r="E138" s="80">
        <v>750000000</v>
      </c>
      <c r="F138" s="80">
        <f t="shared" si="15"/>
        <v>750000000</v>
      </c>
      <c r="G138" s="80"/>
      <c r="H138" s="40"/>
      <c r="I138" s="41"/>
      <c r="J138" s="41"/>
    </row>
    <row r="139" spans="1:10" ht="47.25" x14ac:dyDescent="0.25">
      <c r="A139" s="36">
        <v>2</v>
      </c>
      <c r="B139" s="46" t="s">
        <v>295</v>
      </c>
      <c r="C139" s="36" t="s">
        <v>191</v>
      </c>
      <c r="D139" s="36">
        <v>2</v>
      </c>
      <c r="E139" s="80">
        <v>175000000</v>
      </c>
      <c r="F139" s="80">
        <f t="shared" si="15"/>
        <v>350000000</v>
      </c>
      <c r="G139" s="80"/>
      <c r="H139" s="40"/>
      <c r="I139" s="41"/>
      <c r="J139" s="41"/>
    </row>
    <row r="140" spans="1:10" ht="31.5" x14ac:dyDescent="0.25">
      <c r="A140" s="28" t="s">
        <v>296</v>
      </c>
      <c r="B140" s="72" t="s">
        <v>297</v>
      </c>
      <c r="C140" s="29"/>
      <c r="D140" s="29"/>
      <c r="E140" s="81"/>
      <c r="F140" s="57">
        <f>SUM(F141:F154)</f>
        <v>6933000000</v>
      </c>
      <c r="G140" s="57"/>
      <c r="H140" s="57">
        <f t="shared" ref="H140:J140" si="17">SUM(H141:H154)</f>
        <v>0</v>
      </c>
      <c r="I140" s="57">
        <f t="shared" si="17"/>
        <v>0</v>
      </c>
      <c r="J140" s="57">
        <f t="shared" si="17"/>
        <v>0</v>
      </c>
    </row>
    <row r="141" spans="1:10" x14ac:dyDescent="0.25">
      <c r="A141" s="36">
        <v>1</v>
      </c>
      <c r="B141" s="37" t="s">
        <v>298</v>
      </c>
      <c r="C141" s="36" t="s">
        <v>191</v>
      </c>
      <c r="D141" s="36">
        <v>1</v>
      </c>
      <c r="E141" s="82">
        <v>150000000</v>
      </c>
      <c r="F141" s="39">
        <f>D141*E141</f>
        <v>150000000</v>
      </c>
      <c r="G141" s="39"/>
      <c r="H141" s="37"/>
      <c r="I141" s="41"/>
      <c r="J141" s="41"/>
    </row>
    <row r="142" spans="1:10" x14ac:dyDescent="0.25">
      <c r="A142" s="36">
        <v>2</v>
      </c>
      <c r="B142" s="46" t="s">
        <v>299</v>
      </c>
      <c r="C142" s="36" t="s">
        <v>191</v>
      </c>
      <c r="D142" s="36">
        <v>1</v>
      </c>
      <c r="E142" s="82">
        <v>6000000000</v>
      </c>
      <c r="F142" s="39">
        <f t="shared" ref="F142:F174" si="18">D142*E142</f>
        <v>6000000000</v>
      </c>
      <c r="G142" s="39"/>
      <c r="H142" s="37"/>
      <c r="I142" s="41"/>
      <c r="J142" s="41"/>
    </row>
    <row r="143" spans="1:10" x14ac:dyDescent="0.25">
      <c r="A143" s="36">
        <v>3</v>
      </c>
      <c r="B143" s="37" t="s">
        <v>300</v>
      </c>
      <c r="C143" s="36" t="s">
        <v>191</v>
      </c>
      <c r="D143" s="36">
        <v>1</v>
      </c>
      <c r="E143" s="82">
        <v>20000000</v>
      </c>
      <c r="F143" s="39">
        <f t="shared" si="18"/>
        <v>20000000</v>
      </c>
      <c r="G143" s="39"/>
      <c r="H143" s="37"/>
      <c r="I143" s="41"/>
      <c r="J143" s="41"/>
    </row>
    <row r="144" spans="1:10" x14ac:dyDescent="0.25">
      <c r="A144" s="36">
        <v>4</v>
      </c>
      <c r="B144" s="37" t="s">
        <v>301</v>
      </c>
      <c r="C144" s="36" t="s">
        <v>191</v>
      </c>
      <c r="D144" s="36">
        <v>5</v>
      </c>
      <c r="E144" s="82">
        <v>5000000</v>
      </c>
      <c r="F144" s="39">
        <f t="shared" si="18"/>
        <v>25000000</v>
      </c>
      <c r="G144" s="39"/>
      <c r="H144" s="37"/>
      <c r="I144" s="41"/>
      <c r="J144" s="41"/>
    </row>
    <row r="145" spans="1:10" x14ac:dyDescent="0.25">
      <c r="A145" s="36">
        <v>5</v>
      </c>
      <c r="B145" s="37" t="s">
        <v>302</v>
      </c>
      <c r="C145" s="36" t="s">
        <v>191</v>
      </c>
      <c r="D145" s="36">
        <v>3</v>
      </c>
      <c r="E145" s="82">
        <v>1000000</v>
      </c>
      <c r="F145" s="39">
        <f t="shared" si="18"/>
        <v>3000000</v>
      </c>
      <c r="G145" s="39"/>
      <c r="H145" s="37"/>
      <c r="I145" s="41"/>
      <c r="J145" s="41"/>
    </row>
    <row r="146" spans="1:10" x14ac:dyDescent="0.25">
      <c r="A146" s="36">
        <v>6</v>
      </c>
      <c r="B146" s="37" t="s">
        <v>303</v>
      </c>
      <c r="C146" s="36" t="s">
        <v>191</v>
      </c>
      <c r="D146" s="36">
        <v>10</v>
      </c>
      <c r="E146" s="82">
        <v>12000000</v>
      </c>
      <c r="F146" s="39">
        <f t="shared" si="18"/>
        <v>120000000</v>
      </c>
      <c r="G146" s="39"/>
      <c r="H146" s="37"/>
      <c r="I146" s="41"/>
      <c r="J146" s="41"/>
    </row>
    <row r="147" spans="1:10" x14ac:dyDescent="0.25">
      <c r="A147" s="36">
        <v>7</v>
      </c>
      <c r="B147" s="37" t="s">
        <v>304</v>
      </c>
      <c r="C147" s="36" t="s">
        <v>191</v>
      </c>
      <c r="D147" s="36">
        <v>10</v>
      </c>
      <c r="E147" s="82">
        <v>6000000</v>
      </c>
      <c r="F147" s="39">
        <f t="shared" si="18"/>
        <v>60000000</v>
      </c>
      <c r="G147" s="39"/>
      <c r="H147" s="37"/>
      <c r="I147" s="41"/>
      <c r="J147" s="41"/>
    </row>
    <row r="148" spans="1:10" x14ac:dyDescent="0.25">
      <c r="A148" s="36">
        <v>8</v>
      </c>
      <c r="B148" s="37" t="s">
        <v>290</v>
      </c>
      <c r="C148" s="36" t="s">
        <v>191</v>
      </c>
      <c r="D148" s="36">
        <v>1</v>
      </c>
      <c r="E148" s="82">
        <v>50000000</v>
      </c>
      <c r="F148" s="39">
        <f t="shared" si="18"/>
        <v>50000000</v>
      </c>
      <c r="G148" s="39"/>
      <c r="H148" s="37"/>
      <c r="I148" s="41"/>
      <c r="J148" s="41"/>
    </row>
    <row r="149" spans="1:10" ht="18.75" x14ac:dyDescent="0.25">
      <c r="A149" s="36">
        <v>9</v>
      </c>
      <c r="B149" s="37" t="s">
        <v>305</v>
      </c>
      <c r="C149" s="36" t="s">
        <v>191</v>
      </c>
      <c r="D149" s="36">
        <v>1</v>
      </c>
      <c r="E149" s="82">
        <v>150000000</v>
      </c>
      <c r="F149" s="76">
        <f t="shared" si="18"/>
        <v>150000000</v>
      </c>
      <c r="G149" s="76"/>
      <c r="H149" s="37"/>
      <c r="I149" s="41"/>
      <c r="J149" s="41"/>
    </row>
    <row r="150" spans="1:10" x14ac:dyDescent="0.25">
      <c r="A150" s="36">
        <v>10</v>
      </c>
      <c r="B150" s="37" t="s">
        <v>306</v>
      </c>
      <c r="C150" s="36"/>
      <c r="D150" s="36">
        <v>1</v>
      </c>
      <c r="E150" s="82">
        <v>150000000</v>
      </c>
      <c r="F150" s="76">
        <f t="shared" si="18"/>
        <v>150000000</v>
      </c>
      <c r="G150" s="76"/>
      <c r="H150" s="37"/>
      <c r="I150" s="41"/>
      <c r="J150" s="41"/>
    </row>
    <row r="151" spans="1:10" ht="31.5" x14ac:dyDescent="0.25">
      <c r="A151" s="36">
        <v>11</v>
      </c>
      <c r="B151" s="46" t="s">
        <v>307</v>
      </c>
      <c r="C151" s="36" t="s">
        <v>191</v>
      </c>
      <c r="D151" s="36">
        <v>1</v>
      </c>
      <c r="E151" s="82">
        <v>100000000</v>
      </c>
      <c r="F151" s="76">
        <f t="shared" si="18"/>
        <v>100000000</v>
      </c>
      <c r="G151" s="76"/>
      <c r="H151" s="37"/>
      <c r="I151" s="41"/>
      <c r="J151" s="41"/>
    </row>
    <row r="152" spans="1:10" x14ac:dyDescent="0.25">
      <c r="A152" s="36">
        <v>12</v>
      </c>
      <c r="B152" s="37" t="s">
        <v>303</v>
      </c>
      <c r="C152" s="36" t="s">
        <v>292</v>
      </c>
      <c r="D152" s="36">
        <v>5</v>
      </c>
      <c r="E152" s="82">
        <v>12000000</v>
      </c>
      <c r="F152" s="76">
        <f t="shared" si="18"/>
        <v>60000000</v>
      </c>
      <c r="G152" s="76"/>
      <c r="H152" s="37"/>
      <c r="I152" s="41"/>
      <c r="J152" s="41"/>
    </row>
    <row r="153" spans="1:10" x14ac:dyDescent="0.25">
      <c r="A153" s="36">
        <v>13</v>
      </c>
      <c r="B153" s="37" t="s">
        <v>304</v>
      </c>
      <c r="C153" s="36" t="s">
        <v>178</v>
      </c>
      <c r="D153" s="36">
        <v>5</v>
      </c>
      <c r="E153" s="82">
        <v>6000000</v>
      </c>
      <c r="F153" s="76">
        <f t="shared" si="18"/>
        <v>30000000</v>
      </c>
      <c r="G153" s="76"/>
      <c r="H153" s="37"/>
      <c r="I153" s="41"/>
      <c r="J153" s="41"/>
    </row>
    <row r="154" spans="1:10" x14ac:dyDescent="0.25">
      <c r="A154" s="36">
        <v>14</v>
      </c>
      <c r="B154" s="37" t="s">
        <v>308</v>
      </c>
      <c r="C154" s="36" t="s">
        <v>191</v>
      </c>
      <c r="D154" s="36">
        <v>2</v>
      </c>
      <c r="E154" s="82">
        <v>7500000</v>
      </c>
      <c r="F154" s="76">
        <f t="shared" si="18"/>
        <v>15000000</v>
      </c>
      <c r="G154" s="76"/>
      <c r="H154" s="37"/>
      <c r="I154" s="41"/>
      <c r="J154" s="41"/>
    </row>
    <row r="155" spans="1:10" x14ac:dyDescent="0.25">
      <c r="A155" s="28" t="s">
        <v>309</v>
      </c>
      <c r="B155" s="32" t="s">
        <v>70</v>
      </c>
      <c r="C155" s="29"/>
      <c r="D155" s="29"/>
      <c r="E155" s="28"/>
      <c r="F155" s="57">
        <f>SUM(F156:F160)</f>
        <v>1854000000</v>
      </c>
      <c r="G155" s="57"/>
      <c r="H155" s="57">
        <f t="shared" ref="H155:J155" si="19">SUM(H156:H160)</f>
        <v>0</v>
      </c>
      <c r="I155" s="57">
        <f t="shared" si="19"/>
        <v>0</v>
      </c>
      <c r="J155" s="57">
        <f t="shared" si="19"/>
        <v>0</v>
      </c>
    </row>
    <row r="156" spans="1:10" x14ac:dyDescent="0.25">
      <c r="A156" s="36">
        <v>1</v>
      </c>
      <c r="B156" s="46" t="s">
        <v>310</v>
      </c>
      <c r="C156" s="36" t="s">
        <v>178</v>
      </c>
      <c r="D156" s="54">
        <v>1</v>
      </c>
      <c r="E156" s="15">
        <v>860000000</v>
      </c>
      <c r="F156" s="39">
        <f t="shared" si="18"/>
        <v>860000000</v>
      </c>
      <c r="G156" s="39"/>
      <c r="H156" s="40"/>
      <c r="I156" s="41"/>
      <c r="J156" s="41"/>
    </row>
    <row r="157" spans="1:10" x14ac:dyDescent="0.25">
      <c r="A157" s="36">
        <v>2</v>
      </c>
      <c r="B157" s="46" t="s">
        <v>311</v>
      </c>
      <c r="C157" s="36" t="s">
        <v>178</v>
      </c>
      <c r="D157" s="54">
        <v>1</v>
      </c>
      <c r="E157" s="15">
        <v>900000000</v>
      </c>
      <c r="F157" s="39">
        <f>D157*E157</f>
        <v>900000000</v>
      </c>
      <c r="G157" s="39"/>
      <c r="H157" s="40"/>
      <c r="I157" s="41"/>
      <c r="J157" s="41"/>
    </row>
    <row r="158" spans="1:10" x14ac:dyDescent="0.25">
      <c r="A158" s="36">
        <v>3</v>
      </c>
      <c r="B158" s="46" t="s">
        <v>312</v>
      </c>
      <c r="C158" s="36" t="s">
        <v>178</v>
      </c>
      <c r="D158" s="54">
        <v>1</v>
      </c>
      <c r="E158" s="15">
        <v>72000000</v>
      </c>
      <c r="F158" s="39">
        <f t="shared" si="18"/>
        <v>72000000</v>
      </c>
      <c r="G158" s="39"/>
      <c r="H158" s="40"/>
      <c r="I158" s="41"/>
      <c r="J158" s="41"/>
    </row>
    <row r="159" spans="1:10" x14ac:dyDescent="0.25">
      <c r="A159" s="36">
        <v>4</v>
      </c>
      <c r="B159" s="46" t="s">
        <v>313</v>
      </c>
      <c r="C159" s="36" t="s">
        <v>178</v>
      </c>
      <c r="D159" s="54">
        <v>1</v>
      </c>
      <c r="E159" s="15">
        <v>15000000</v>
      </c>
      <c r="F159" s="39">
        <f t="shared" si="18"/>
        <v>15000000</v>
      </c>
      <c r="G159" s="39"/>
      <c r="H159" s="40"/>
      <c r="I159" s="41"/>
      <c r="J159" s="41"/>
    </row>
    <row r="160" spans="1:10" x14ac:dyDescent="0.25">
      <c r="A160" s="36">
        <v>5</v>
      </c>
      <c r="B160" s="46" t="s">
        <v>314</v>
      </c>
      <c r="C160" s="36" t="s">
        <v>178</v>
      </c>
      <c r="D160" s="54">
        <v>2</v>
      </c>
      <c r="E160" s="15">
        <v>3500000</v>
      </c>
      <c r="F160" s="39">
        <f t="shared" si="18"/>
        <v>7000000</v>
      </c>
      <c r="G160" s="39"/>
      <c r="H160" s="40"/>
      <c r="I160" s="41"/>
      <c r="J160" s="41"/>
    </row>
    <row r="161" spans="1:10" x14ac:dyDescent="0.25">
      <c r="A161" s="28" t="s">
        <v>315</v>
      </c>
      <c r="B161" s="51" t="s">
        <v>71</v>
      </c>
      <c r="C161" s="29"/>
      <c r="D161" s="29"/>
      <c r="E161" s="83"/>
      <c r="F161" s="57">
        <f>SUM(F162:F169)</f>
        <v>5961500000</v>
      </c>
      <c r="G161" s="57"/>
      <c r="H161" s="57">
        <f t="shared" ref="H161:J161" si="20">SUM(H162:H166)</f>
        <v>0</v>
      </c>
      <c r="I161" s="57">
        <f t="shared" si="20"/>
        <v>0</v>
      </c>
      <c r="J161" s="57">
        <f t="shared" si="20"/>
        <v>0</v>
      </c>
    </row>
    <row r="162" spans="1:10" x14ac:dyDescent="0.25">
      <c r="A162" s="36">
        <v>1</v>
      </c>
      <c r="B162" s="46" t="s">
        <v>316</v>
      </c>
      <c r="C162" s="36" t="s">
        <v>191</v>
      </c>
      <c r="D162" s="36">
        <v>1</v>
      </c>
      <c r="E162" s="15">
        <v>1800000000</v>
      </c>
      <c r="F162" s="39">
        <f t="shared" si="18"/>
        <v>1800000000</v>
      </c>
      <c r="G162" s="39"/>
      <c r="H162" s="40"/>
      <c r="I162" s="41"/>
      <c r="J162" s="41"/>
    </row>
    <row r="163" spans="1:10" ht="31.5" x14ac:dyDescent="0.25">
      <c r="A163" s="36">
        <v>2</v>
      </c>
      <c r="B163" s="46" t="s">
        <v>317</v>
      </c>
      <c r="C163" s="36" t="s">
        <v>191</v>
      </c>
      <c r="D163" s="36">
        <v>1</v>
      </c>
      <c r="E163" s="15">
        <v>1150000000</v>
      </c>
      <c r="F163" s="39">
        <f t="shared" si="18"/>
        <v>1150000000</v>
      </c>
      <c r="G163" s="39"/>
      <c r="H163" s="40"/>
      <c r="I163" s="41"/>
      <c r="J163" s="41"/>
    </row>
    <row r="164" spans="1:10" x14ac:dyDescent="0.25">
      <c r="A164" s="36">
        <v>3</v>
      </c>
      <c r="B164" s="46" t="s">
        <v>318</v>
      </c>
      <c r="C164" s="36" t="s">
        <v>191</v>
      </c>
      <c r="D164" s="36">
        <v>1</v>
      </c>
      <c r="E164" s="15">
        <v>850000000</v>
      </c>
      <c r="F164" s="39">
        <f t="shared" si="18"/>
        <v>850000000</v>
      </c>
      <c r="G164" s="39"/>
      <c r="H164" s="40"/>
      <c r="I164" s="41"/>
      <c r="J164" s="41"/>
    </row>
    <row r="165" spans="1:10" x14ac:dyDescent="0.25">
      <c r="A165" s="36">
        <v>4</v>
      </c>
      <c r="B165" s="37" t="s">
        <v>319</v>
      </c>
      <c r="C165" s="36" t="s">
        <v>191</v>
      </c>
      <c r="D165" s="36">
        <v>1</v>
      </c>
      <c r="E165" s="15">
        <v>30000000</v>
      </c>
      <c r="F165" s="39">
        <f t="shared" si="18"/>
        <v>30000000</v>
      </c>
      <c r="G165" s="39"/>
      <c r="H165" s="40"/>
      <c r="I165" s="41"/>
      <c r="J165" s="41"/>
    </row>
    <row r="166" spans="1:10" ht="31.5" x14ac:dyDescent="0.25">
      <c r="A166" s="36">
        <v>5</v>
      </c>
      <c r="B166" s="46" t="s">
        <v>320</v>
      </c>
      <c r="C166" s="36" t="s">
        <v>191</v>
      </c>
      <c r="D166" s="36">
        <v>1</v>
      </c>
      <c r="E166" s="15">
        <v>471500000</v>
      </c>
      <c r="F166" s="39">
        <f t="shared" si="18"/>
        <v>471500000</v>
      </c>
      <c r="G166" s="39"/>
      <c r="H166" s="40"/>
      <c r="I166" s="41"/>
      <c r="J166" s="41"/>
    </row>
    <row r="167" spans="1:10" x14ac:dyDescent="0.25">
      <c r="A167" s="36">
        <v>6</v>
      </c>
      <c r="B167" s="46" t="s">
        <v>321</v>
      </c>
      <c r="C167" s="36" t="s">
        <v>191</v>
      </c>
      <c r="D167" s="36">
        <v>1</v>
      </c>
      <c r="E167" s="15">
        <v>150000000</v>
      </c>
      <c r="F167" s="39">
        <f t="shared" si="18"/>
        <v>150000000</v>
      </c>
      <c r="G167" s="39"/>
      <c r="H167" s="40"/>
      <c r="I167" s="41"/>
      <c r="J167" s="41"/>
    </row>
    <row r="168" spans="1:10" x14ac:dyDescent="0.25">
      <c r="A168" s="36">
        <v>7</v>
      </c>
      <c r="B168" s="46" t="s">
        <v>212</v>
      </c>
      <c r="C168" s="52" t="s">
        <v>191</v>
      </c>
      <c r="D168" s="52">
        <v>3</v>
      </c>
      <c r="E168" s="53">
        <v>170000000</v>
      </c>
      <c r="F168" s="39">
        <f t="shared" si="18"/>
        <v>510000000</v>
      </c>
      <c r="G168" s="39"/>
      <c r="H168" s="40"/>
      <c r="I168" s="41"/>
      <c r="J168" s="41"/>
    </row>
    <row r="169" spans="1:10" x14ac:dyDescent="0.25">
      <c r="A169" s="36">
        <v>8</v>
      </c>
      <c r="B169" s="71" t="s">
        <v>283</v>
      </c>
      <c r="C169" s="36"/>
      <c r="D169" s="36"/>
      <c r="E169" s="15"/>
      <c r="F169" s="39">
        <v>1000000000</v>
      </c>
      <c r="G169" s="39"/>
      <c r="H169" s="40"/>
      <c r="I169" s="41"/>
      <c r="J169" s="41"/>
    </row>
    <row r="170" spans="1:10" x14ac:dyDescent="0.25">
      <c r="A170" s="28" t="s">
        <v>322</v>
      </c>
      <c r="B170" s="51" t="s">
        <v>323</v>
      </c>
      <c r="C170" s="29"/>
      <c r="D170" s="29"/>
      <c r="E170" s="84"/>
      <c r="F170" s="57">
        <f>SUM(F171:F181)</f>
        <v>12250000000</v>
      </c>
      <c r="G170" s="57"/>
      <c r="H170" s="57">
        <f t="shared" ref="H170:J170" si="21">SUM(H171:H180)</f>
        <v>3630000000</v>
      </c>
      <c r="I170" s="57">
        <f t="shared" si="21"/>
        <v>0</v>
      </c>
      <c r="J170" s="57">
        <f t="shared" si="21"/>
        <v>0</v>
      </c>
    </row>
    <row r="171" spans="1:10" x14ac:dyDescent="0.25">
      <c r="A171" s="36">
        <v>1</v>
      </c>
      <c r="B171" s="46" t="s">
        <v>324</v>
      </c>
      <c r="C171" s="36" t="s">
        <v>191</v>
      </c>
      <c r="D171" s="36">
        <v>1</v>
      </c>
      <c r="E171" s="15">
        <v>650000000</v>
      </c>
      <c r="F171" s="39">
        <f t="shared" si="18"/>
        <v>650000000</v>
      </c>
      <c r="G171" s="39"/>
      <c r="H171" s="40"/>
      <c r="I171" s="41"/>
      <c r="J171" s="41"/>
    </row>
    <row r="172" spans="1:10" ht="31.5" x14ac:dyDescent="0.25">
      <c r="A172" s="36">
        <v>2</v>
      </c>
      <c r="B172" s="46" t="s">
        <v>325</v>
      </c>
      <c r="C172" s="36" t="s">
        <v>191</v>
      </c>
      <c r="D172" s="36">
        <v>1</v>
      </c>
      <c r="E172" s="15">
        <v>1600000000</v>
      </c>
      <c r="F172" s="39">
        <f t="shared" si="18"/>
        <v>1600000000</v>
      </c>
      <c r="G172" s="39"/>
      <c r="H172" s="40"/>
      <c r="I172" s="41"/>
      <c r="J172" s="41"/>
    </row>
    <row r="173" spans="1:10" ht="31.5" x14ac:dyDescent="0.25">
      <c r="A173" s="36">
        <v>3</v>
      </c>
      <c r="B173" s="46" t="s">
        <v>326</v>
      </c>
      <c r="C173" s="36" t="s">
        <v>184</v>
      </c>
      <c r="D173" s="36">
        <v>1</v>
      </c>
      <c r="E173" s="15">
        <v>1500000000</v>
      </c>
      <c r="F173" s="39">
        <f t="shared" si="18"/>
        <v>1500000000</v>
      </c>
      <c r="G173" s="39"/>
      <c r="H173" s="40"/>
      <c r="I173" s="41"/>
      <c r="J173" s="41"/>
    </row>
    <row r="174" spans="1:10" ht="31.5" x14ac:dyDescent="0.25">
      <c r="A174" s="36">
        <v>4</v>
      </c>
      <c r="B174" s="46" t="s">
        <v>327</v>
      </c>
      <c r="C174" s="52" t="s">
        <v>194</v>
      </c>
      <c r="D174" s="36">
        <v>1</v>
      </c>
      <c r="E174" s="15">
        <v>800000000</v>
      </c>
      <c r="F174" s="39">
        <f t="shared" si="18"/>
        <v>800000000</v>
      </c>
      <c r="G174" s="39"/>
      <c r="H174" s="40"/>
      <c r="I174" s="41"/>
      <c r="J174" s="41"/>
    </row>
    <row r="175" spans="1:10" x14ac:dyDescent="0.25">
      <c r="A175" s="36">
        <v>5</v>
      </c>
      <c r="B175" s="37" t="s">
        <v>328</v>
      </c>
      <c r="C175" s="36" t="s">
        <v>191</v>
      </c>
      <c r="D175" s="36">
        <v>1</v>
      </c>
      <c r="E175" s="15">
        <v>2000000000</v>
      </c>
      <c r="F175" s="39">
        <f>D175*E175</f>
        <v>2000000000</v>
      </c>
      <c r="G175" s="39"/>
      <c r="H175" s="37"/>
      <c r="I175" s="41"/>
      <c r="J175" s="41"/>
    </row>
    <row r="176" spans="1:10" x14ac:dyDescent="0.25">
      <c r="A176" s="36">
        <v>6</v>
      </c>
      <c r="B176" s="67" t="s">
        <v>329</v>
      </c>
      <c r="C176" s="68" t="s">
        <v>191</v>
      </c>
      <c r="D176" s="58">
        <v>1</v>
      </c>
      <c r="E176" s="85">
        <v>1130000000</v>
      </c>
      <c r="F176" s="39">
        <f>D176*E176</f>
        <v>1130000000</v>
      </c>
      <c r="G176" s="39"/>
      <c r="H176" s="86">
        <f>F176</f>
        <v>1130000000</v>
      </c>
      <c r="I176" s="41"/>
      <c r="J176" s="41"/>
    </row>
    <row r="177" spans="1:10" x14ac:dyDescent="0.25">
      <c r="A177" s="36">
        <v>7</v>
      </c>
      <c r="B177" s="46" t="s">
        <v>212</v>
      </c>
      <c r="C177" s="52" t="s">
        <v>191</v>
      </c>
      <c r="D177" s="52">
        <v>3</v>
      </c>
      <c r="E177" s="53">
        <v>170000000</v>
      </c>
      <c r="F177" s="39">
        <f t="shared" ref="F177:F180" si="22">D177*E177</f>
        <v>510000000</v>
      </c>
      <c r="G177" s="39"/>
      <c r="H177" s="86"/>
      <c r="I177" s="41"/>
      <c r="J177" s="41"/>
    </row>
    <row r="178" spans="1:10" x14ac:dyDescent="0.25">
      <c r="A178" s="36">
        <v>8</v>
      </c>
      <c r="B178" s="67" t="s">
        <v>270</v>
      </c>
      <c r="C178" s="68" t="s">
        <v>191</v>
      </c>
      <c r="D178" s="58">
        <v>5</v>
      </c>
      <c r="E178" s="85">
        <v>75000000</v>
      </c>
      <c r="F178" s="39">
        <f t="shared" si="22"/>
        <v>375000000</v>
      </c>
      <c r="G178" s="39"/>
      <c r="H178" s="86"/>
      <c r="I178" s="41"/>
      <c r="J178" s="41"/>
    </row>
    <row r="179" spans="1:10" x14ac:dyDescent="0.25">
      <c r="A179" s="36">
        <v>9</v>
      </c>
      <c r="B179" s="50" t="s">
        <v>471</v>
      </c>
      <c r="C179" s="36" t="s">
        <v>194</v>
      </c>
      <c r="D179" s="36">
        <v>10</v>
      </c>
      <c r="E179" s="48">
        <v>18500000</v>
      </c>
      <c r="F179" s="87">
        <f t="shared" si="22"/>
        <v>185000000</v>
      </c>
      <c r="G179" s="87"/>
      <c r="H179" s="86"/>
      <c r="I179" s="41"/>
      <c r="J179" s="41"/>
    </row>
    <row r="180" spans="1:10" x14ac:dyDescent="0.25">
      <c r="A180" s="36">
        <v>10</v>
      </c>
      <c r="B180" s="67" t="s">
        <v>331</v>
      </c>
      <c r="C180" s="68" t="s">
        <v>184</v>
      </c>
      <c r="D180" s="58">
        <v>1</v>
      </c>
      <c r="E180" s="85">
        <v>2500000000</v>
      </c>
      <c r="F180" s="39">
        <f t="shared" si="22"/>
        <v>2500000000</v>
      </c>
      <c r="G180" s="39"/>
      <c r="H180" s="86">
        <f>F180</f>
        <v>2500000000</v>
      </c>
      <c r="I180" s="41"/>
      <c r="J180" s="41"/>
    </row>
    <row r="181" spans="1:10" x14ac:dyDescent="0.25">
      <c r="A181" s="36">
        <v>11</v>
      </c>
      <c r="B181" s="71" t="s">
        <v>283</v>
      </c>
      <c r="C181" s="36"/>
      <c r="D181" s="36"/>
      <c r="E181" s="15"/>
      <c r="F181" s="39">
        <v>1000000000</v>
      </c>
      <c r="G181" s="39"/>
      <c r="H181" s="86"/>
      <c r="I181" s="41"/>
      <c r="J181" s="41"/>
    </row>
    <row r="182" spans="1:10" x14ac:dyDescent="0.25">
      <c r="A182" s="28" t="s">
        <v>332</v>
      </c>
      <c r="B182" s="51" t="s">
        <v>333</v>
      </c>
      <c r="C182" s="29"/>
      <c r="D182" s="29"/>
      <c r="E182" s="28"/>
      <c r="F182" s="57">
        <f>SUM(F183:F199)</f>
        <v>8274000000</v>
      </c>
      <c r="G182" s="57"/>
      <c r="H182" s="57">
        <f t="shared" ref="H182:J182" si="23">SUM(H183:H198)</f>
        <v>5930000000</v>
      </c>
      <c r="I182" s="57">
        <f t="shared" si="23"/>
        <v>0</v>
      </c>
      <c r="J182" s="57">
        <f t="shared" si="23"/>
        <v>0</v>
      </c>
    </row>
    <row r="183" spans="1:10" x14ac:dyDescent="0.25">
      <c r="A183" s="36">
        <v>1</v>
      </c>
      <c r="B183" s="46" t="s">
        <v>334</v>
      </c>
      <c r="C183" s="36" t="s">
        <v>191</v>
      </c>
      <c r="D183" s="36">
        <v>1</v>
      </c>
      <c r="E183" s="82">
        <v>500000000</v>
      </c>
      <c r="F183" s="39">
        <f>D183*E183</f>
        <v>500000000</v>
      </c>
      <c r="G183" s="39"/>
      <c r="H183" s="37"/>
      <c r="I183" s="41"/>
      <c r="J183" s="41"/>
    </row>
    <row r="184" spans="1:10" ht="18.75" x14ac:dyDescent="0.25">
      <c r="A184" s="36">
        <v>2</v>
      </c>
      <c r="B184" s="46" t="s">
        <v>335</v>
      </c>
      <c r="C184" s="36" t="s">
        <v>191</v>
      </c>
      <c r="D184" s="36">
        <v>1</v>
      </c>
      <c r="E184" s="82">
        <v>400000000</v>
      </c>
      <c r="F184" s="39">
        <f t="shared" ref="F184:F193" si="24">D184*E184</f>
        <v>400000000</v>
      </c>
      <c r="G184" s="39"/>
      <c r="H184" s="37"/>
      <c r="I184" s="41"/>
      <c r="J184" s="41"/>
    </row>
    <row r="185" spans="1:10" x14ac:dyDescent="0.25">
      <c r="A185" s="36">
        <v>3</v>
      </c>
      <c r="B185" s="46" t="s">
        <v>336</v>
      </c>
      <c r="C185" s="36" t="s">
        <v>191</v>
      </c>
      <c r="D185" s="36">
        <v>1</v>
      </c>
      <c r="E185" s="82">
        <v>150000000</v>
      </c>
      <c r="F185" s="39">
        <f t="shared" si="24"/>
        <v>150000000</v>
      </c>
      <c r="G185" s="39"/>
      <c r="H185" s="37"/>
      <c r="I185" s="41"/>
      <c r="J185" s="41"/>
    </row>
    <row r="186" spans="1:10" x14ac:dyDescent="0.25">
      <c r="A186" s="36">
        <v>4</v>
      </c>
      <c r="B186" s="46" t="s">
        <v>337</v>
      </c>
      <c r="C186" s="36" t="s">
        <v>191</v>
      </c>
      <c r="D186" s="36">
        <v>1</v>
      </c>
      <c r="E186" s="82">
        <v>50000000</v>
      </c>
      <c r="F186" s="39">
        <f t="shared" si="24"/>
        <v>50000000</v>
      </c>
      <c r="G186" s="39"/>
      <c r="H186" s="37"/>
      <c r="I186" s="41"/>
      <c r="J186" s="41"/>
    </row>
    <row r="187" spans="1:10" x14ac:dyDescent="0.25">
      <c r="A187" s="36">
        <v>5</v>
      </c>
      <c r="B187" s="46" t="s">
        <v>338</v>
      </c>
      <c r="C187" s="36" t="s">
        <v>191</v>
      </c>
      <c r="D187" s="36">
        <v>1</v>
      </c>
      <c r="E187" s="82">
        <v>100000000</v>
      </c>
      <c r="F187" s="39">
        <f t="shared" si="24"/>
        <v>100000000</v>
      </c>
      <c r="G187" s="39"/>
      <c r="H187" s="37"/>
      <c r="I187" s="41"/>
      <c r="J187" s="41"/>
    </row>
    <row r="188" spans="1:10" x14ac:dyDescent="0.25">
      <c r="A188" s="36">
        <v>6</v>
      </c>
      <c r="B188" s="46" t="s">
        <v>339</v>
      </c>
      <c r="C188" s="36" t="s">
        <v>191</v>
      </c>
      <c r="D188" s="36">
        <v>1</v>
      </c>
      <c r="E188" s="82">
        <v>30000000</v>
      </c>
      <c r="F188" s="39">
        <f t="shared" si="24"/>
        <v>30000000</v>
      </c>
      <c r="G188" s="39"/>
      <c r="H188" s="37"/>
      <c r="I188" s="41"/>
      <c r="J188" s="41"/>
    </row>
    <row r="189" spans="1:10" x14ac:dyDescent="0.25">
      <c r="A189" s="36">
        <v>7</v>
      </c>
      <c r="B189" s="46" t="s">
        <v>340</v>
      </c>
      <c r="C189" s="36" t="s">
        <v>191</v>
      </c>
      <c r="D189" s="36">
        <v>1</v>
      </c>
      <c r="E189" s="82">
        <v>50000000</v>
      </c>
      <c r="F189" s="39">
        <f t="shared" si="24"/>
        <v>50000000</v>
      </c>
      <c r="G189" s="39"/>
      <c r="H189" s="37"/>
      <c r="I189" s="41"/>
      <c r="J189" s="41"/>
    </row>
    <row r="190" spans="1:10" x14ac:dyDescent="0.25">
      <c r="A190" s="36">
        <v>8</v>
      </c>
      <c r="B190" s="46" t="s">
        <v>214</v>
      </c>
      <c r="C190" s="36" t="s">
        <v>191</v>
      </c>
      <c r="D190" s="36">
        <v>2</v>
      </c>
      <c r="E190" s="82">
        <v>15000000</v>
      </c>
      <c r="F190" s="39">
        <f t="shared" si="24"/>
        <v>30000000</v>
      </c>
      <c r="G190" s="39"/>
      <c r="H190" s="37"/>
      <c r="I190" s="41"/>
      <c r="J190" s="41"/>
    </row>
    <row r="191" spans="1:10" x14ac:dyDescent="0.25">
      <c r="A191" s="36">
        <v>9</v>
      </c>
      <c r="B191" s="46" t="s">
        <v>341</v>
      </c>
      <c r="C191" s="36" t="s">
        <v>191</v>
      </c>
      <c r="D191" s="36">
        <v>20</v>
      </c>
      <c r="E191" s="82">
        <v>700000</v>
      </c>
      <c r="F191" s="39">
        <f t="shared" si="24"/>
        <v>14000000</v>
      </c>
      <c r="G191" s="39"/>
      <c r="H191" s="37"/>
      <c r="I191" s="41"/>
      <c r="J191" s="41"/>
    </row>
    <row r="192" spans="1:10" x14ac:dyDescent="0.25">
      <c r="A192" s="36">
        <v>10</v>
      </c>
      <c r="B192" s="46" t="s">
        <v>342</v>
      </c>
      <c r="C192" s="36" t="s">
        <v>191</v>
      </c>
      <c r="D192" s="36">
        <v>1</v>
      </c>
      <c r="E192" s="82">
        <v>10000000</v>
      </c>
      <c r="F192" s="39">
        <f t="shared" si="24"/>
        <v>10000000</v>
      </c>
      <c r="G192" s="39"/>
      <c r="H192" s="37"/>
      <c r="I192" s="41"/>
      <c r="J192" s="41"/>
    </row>
    <row r="193" spans="1:10" ht="31.5" x14ac:dyDescent="0.25">
      <c r="A193" s="36">
        <v>11</v>
      </c>
      <c r="B193" s="46" t="s">
        <v>343</v>
      </c>
      <c r="C193" s="36" t="s">
        <v>191</v>
      </c>
      <c r="D193" s="36">
        <v>2</v>
      </c>
      <c r="E193" s="82">
        <v>5000000</v>
      </c>
      <c r="F193" s="39">
        <f t="shared" si="24"/>
        <v>10000000</v>
      </c>
      <c r="G193" s="39"/>
      <c r="H193" s="37"/>
      <c r="I193" s="41"/>
      <c r="J193" s="41"/>
    </row>
    <row r="194" spans="1:10" x14ac:dyDescent="0.25">
      <c r="A194" s="36">
        <v>12</v>
      </c>
      <c r="B194" s="50" t="s">
        <v>344</v>
      </c>
      <c r="C194" s="1" t="s">
        <v>191</v>
      </c>
      <c r="D194" s="36">
        <v>1</v>
      </c>
      <c r="E194" s="85">
        <v>1600000000</v>
      </c>
      <c r="F194" s="39">
        <f>D194*E194</f>
        <v>1600000000</v>
      </c>
      <c r="G194" s="39"/>
      <c r="H194" s="86">
        <f>F194</f>
        <v>1600000000</v>
      </c>
      <c r="I194" s="41"/>
      <c r="J194" s="41"/>
    </row>
    <row r="195" spans="1:10" x14ac:dyDescent="0.25">
      <c r="A195" s="36">
        <v>13</v>
      </c>
      <c r="B195" s="50" t="s">
        <v>345</v>
      </c>
      <c r="C195" s="1" t="s">
        <v>191</v>
      </c>
      <c r="D195" s="36">
        <v>2</v>
      </c>
      <c r="E195" s="85">
        <v>75000000</v>
      </c>
      <c r="F195" s="39">
        <f>D195*E195</f>
        <v>150000000</v>
      </c>
      <c r="G195" s="39"/>
      <c r="H195" s="86">
        <f>F195</f>
        <v>150000000</v>
      </c>
      <c r="I195" s="41"/>
      <c r="J195" s="41"/>
    </row>
    <row r="196" spans="1:10" x14ac:dyDescent="0.25">
      <c r="A196" s="36">
        <v>14</v>
      </c>
      <c r="B196" s="88" t="s">
        <v>227</v>
      </c>
      <c r="C196" s="1" t="s">
        <v>191</v>
      </c>
      <c r="D196" s="36">
        <v>10</v>
      </c>
      <c r="E196" s="85">
        <v>55000000</v>
      </c>
      <c r="F196" s="39">
        <f>D196*E196</f>
        <v>550000000</v>
      </c>
      <c r="G196" s="39"/>
      <c r="H196" s="86">
        <f>F196</f>
        <v>550000000</v>
      </c>
      <c r="I196" s="41"/>
      <c r="J196" s="41"/>
    </row>
    <row r="197" spans="1:10" x14ac:dyDescent="0.25">
      <c r="A197" s="36">
        <v>15</v>
      </c>
      <c r="B197" s="67" t="s">
        <v>329</v>
      </c>
      <c r="C197" s="68" t="s">
        <v>191</v>
      </c>
      <c r="D197" s="36">
        <v>1</v>
      </c>
      <c r="E197" s="85">
        <v>1130000000</v>
      </c>
      <c r="F197" s="39">
        <f>D197*E197</f>
        <v>1130000000</v>
      </c>
      <c r="G197" s="39"/>
      <c r="H197" s="86">
        <f>F197</f>
        <v>1130000000</v>
      </c>
      <c r="I197" s="41"/>
      <c r="J197" s="41"/>
    </row>
    <row r="198" spans="1:10" x14ac:dyDescent="0.25">
      <c r="A198" s="36">
        <v>16</v>
      </c>
      <c r="B198" s="67" t="s">
        <v>331</v>
      </c>
      <c r="C198" s="68" t="s">
        <v>184</v>
      </c>
      <c r="D198" s="36">
        <v>1</v>
      </c>
      <c r="E198" s="85">
        <v>2500000000</v>
      </c>
      <c r="F198" s="39">
        <f>D198*E198</f>
        <v>2500000000</v>
      </c>
      <c r="G198" s="39"/>
      <c r="H198" s="86">
        <f>F198</f>
        <v>2500000000</v>
      </c>
      <c r="I198" s="41"/>
      <c r="J198" s="41"/>
    </row>
    <row r="199" spans="1:10" x14ac:dyDescent="0.25">
      <c r="A199" s="36">
        <v>10</v>
      </c>
      <c r="B199" s="71" t="s">
        <v>283</v>
      </c>
      <c r="C199" s="36"/>
      <c r="D199" s="36"/>
      <c r="E199" s="15"/>
      <c r="F199" s="39">
        <v>1000000000</v>
      </c>
      <c r="G199" s="39"/>
      <c r="H199" s="86"/>
      <c r="I199" s="41"/>
      <c r="J199" s="41"/>
    </row>
    <row r="200" spans="1:10" ht="31.5" x14ac:dyDescent="0.25">
      <c r="A200" s="28" t="s">
        <v>346</v>
      </c>
      <c r="B200" s="89" t="s">
        <v>347</v>
      </c>
      <c r="C200" s="32"/>
      <c r="D200" s="32"/>
      <c r="E200" s="32"/>
      <c r="F200" s="90">
        <f>SUM(F201:F213)</f>
        <v>19541000000</v>
      </c>
      <c r="G200" s="90"/>
      <c r="H200" s="90">
        <f t="shared" ref="H200:J200" si="25">SUM(H201:H211)</f>
        <v>6270000000</v>
      </c>
      <c r="I200" s="57">
        <f t="shared" si="25"/>
        <v>0</v>
      </c>
      <c r="J200" s="57">
        <f t="shared" si="25"/>
        <v>0</v>
      </c>
    </row>
    <row r="201" spans="1:10" x14ac:dyDescent="0.25">
      <c r="A201" s="36">
        <v>1</v>
      </c>
      <c r="B201" s="88" t="s">
        <v>227</v>
      </c>
      <c r="C201" s="1" t="s">
        <v>191</v>
      </c>
      <c r="D201" s="36">
        <v>8</v>
      </c>
      <c r="E201" s="85">
        <v>55000000</v>
      </c>
      <c r="F201" s="87">
        <f>D201*E201</f>
        <v>440000000</v>
      </c>
      <c r="G201" s="87"/>
      <c r="H201" s="91">
        <f>F201</f>
        <v>440000000</v>
      </c>
      <c r="I201" s="41"/>
      <c r="J201" s="41"/>
    </row>
    <row r="202" spans="1:10" x14ac:dyDescent="0.25">
      <c r="A202" s="36">
        <v>2</v>
      </c>
      <c r="B202" s="50" t="s">
        <v>348</v>
      </c>
      <c r="C202" s="1" t="s">
        <v>191</v>
      </c>
      <c r="D202" s="36">
        <v>1</v>
      </c>
      <c r="E202" s="85">
        <v>1700000000</v>
      </c>
      <c r="F202" s="87">
        <f t="shared" ref="F202:F212" si="26">D202*E202</f>
        <v>1700000000</v>
      </c>
      <c r="G202" s="87"/>
      <c r="H202" s="91">
        <f>F202</f>
        <v>1700000000</v>
      </c>
      <c r="I202" s="41"/>
      <c r="J202" s="41"/>
    </row>
    <row r="203" spans="1:10" x14ac:dyDescent="0.25">
      <c r="A203" s="36">
        <v>3</v>
      </c>
      <c r="B203" s="50" t="s">
        <v>349</v>
      </c>
      <c r="C203" s="1" t="s">
        <v>191</v>
      </c>
      <c r="D203" s="36">
        <v>1</v>
      </c>
      <c r="E203" s="85">
        <v>1700000000</v>
      </c>
      <c r="F203" s="87">
        <f t="shared" si="26"/>
        <v>1700000000</v>
      </c>
      <c r="G203" s="87"/>
      <c r="H203" s="37"/>
      <c r="I203" s="41"/>
      <c r="J203" s="41"/>
    </row>
    <row r="204" spans="1:10" x14ac:dyDescent="0.25">
      <c r="A204" s="36">
        <v>4</v>
      </c>
      <c r="B204" s="50" t="s">
        <v>344</v>
      </c>
      <c r="C204" s="1" t="s">
        <v>191</v>
      </c>
      <c r="D204" s="36">
        <v>1</v>
      </c>
      <c r="E204" s="85">
        <v>1600000000</v>
      </c>
      <c r="F204" s="87">
        <f t="shared" si="26"/>
        <v>1600000000</v>
      </c>
      <c r="G204" s="87"/>
      <c r="H204" s="37"/>
      <c r="I204" s="41"/>
      <c r="J204" s="41"/>
    </row>
    <row r="205" spans="1:10" x14ac:dyDescent="0.25">
      <c r="A205" s="36">
        <v>5</v>
      </c>
      <c r="B205" s="50" t="s">
        <v>345</v>
      </c>
      <c r="C205" s="1" t="s">
        <v>191</v>
      </c>
      <c r="D205" s="36">
        <v>1</v>
      </c>
      <c r="E205" s="85">
        <v>75000000</v>
      </c>
      <c r="F205" s="87">
        <f t="shared" si="26"/>
        <v>75000000</v>
      </c>
      <c r="G205" s="87"/>
      <c r="H205" s="37"/>
      <c r="I205" s="41"/>
      <c r="J205" s="41"/>
    </row>
    <row r="206" spans="1:10" ht="31.5" x14ac:dyDescent="0.25">
      <c r="A206" s="36">
        <v>6</v>
      </c>
      <c r="B206" s="50" t="s">
        <v>350</v>
      </c>
      <c r="C206" s="92" t="s">
        <v>191</v>
      </c>
      <c r="D206" s="36">
        <v>1</v>
      </c>
      <c r="E206" s="85">
        <v>170000000</v>
      </c>
      <c r="F206" s="87">
        <f t="shared" si="26"/>
        <v>170000000</v>
      </c>
      <c r="G206" s="87"/>
      <c r="H206" s="37"/>
      <c r="I206" s="41"/>
      <c r="J206" s="41"/>
    </row>
    <row r="207" spans="1:10" x14ac:dyDescent="0.25">
      <c r="A207" s="36">
        <v>7</v>
      </c>
      <c r="B207" s="50" t="s">
        <v>351</v>
      </c>
      <c r="C207" s="1" t="s">
        <v>191</v>
      </c>
      <c r="D207" s="36">
        <v>1</v>
      </c>
      <c r="E207" s="85">
        <v>650000000</v>
      </c>
      <c r="F207" s="87">
        <f t="shared" si="26"/>
        <v>650000000</v>
      </c>
      <c r="G207" s="87"/>
      <c r="H207" s="37"/>
      <c r="I207" s="41"/>
      <c r="J207" s="41"/>
    </row>
    <row r="208" spans="1:10" x14ac:dyDescent="0.25">
      <c r="A208" s="36">
        <v>8</v>
      </c>
      <c r="B208" s="50" t="s">
        <v>352</v>
      </c>
      <c r="C208" s="1" t="s">
        <v>191</v>
      </c>
      <c r="D208" s="36">
        <v>1</v>
      </c>
      <c r="E208" s="85">
        <v>686000000</v>
      </c>
      <c r="F208" s="87">
        <f t="shared" si="26"/>
        <v>686000000</v>
      </c>
      <c r="G208" s="87"/>
      <c r="H208" s="37"/>
      <c r="I208" s="41"/>
      <c r="J208" s="41"/>
    </row>
    <row r="209" spans="1:10" x14ac:dyDescent="0.25">
      <c r="A209" s="36">
        <v>9</v>
      </c>
      <c r="B209" s="67" t="s">
        <v>329</v>
      </c>
      <c r="C209" s="68" t="s">
        <v>191</v>
      </c>
      <c r="D209" s="36">
        <v>1</v>
      </c>
      <c r="E209" s="85">
        <v>1130000000</v>
      </c>
      <c r="F209" s="87">
        <f t="shared" si="26"/>
        <v>1130000000</v>
      </c>
      <c r="G209" s="87"/>
      <c r="H209" s="91">
        <f>F209</f>
        <v>1130000000</v>
      </c>
      <c r="I209" s="41"/>
      <c r="J209" s="41"/>
    </row>
    <row r="210" spans="1:10" x14ac:dyDescent="0.25">
      <c r="A210" s="36">
        <v>10</v>
      </c>
      <c r="B210" s="67" t="s">
        <v>331</v>
      </c>
      <c r="C210" s="68" t="s">
        <v>184</v>
      </c>
      <c r="D210" s="70">
        <v>1</v>
      </c>
      <c r="E210" s="85">
        <v>2500000000</v>
      </c>
      <c r="F210" s="87">
        <f t="shared" si="26"/>
        <v>2500000000</v>
      </c>
      <c r="G210" s="87"/>
      <c r="H210" s="37"/>
      <c r="I210" s="41"/>
      <c r="J210" s="41"/>
    </row>
    <row r="211" spans="1:10" ht="31.5" x14ac:dyDescent="0.25">
      <c r="A211" s="36">
        <v>11</v>
      </c>
      <c r="B211" s="67" t="s">
        <v>353</v>
      </c>
      <c r="C211" s="68" t="s">
        <v>184</v>
      </c>
      <c r="D211" s="36">
        <v>1</v>
      </c>
      <c r="E211" s="85">
        <v>3000000000</v>
      </c>
      <c r="F211" s="87">
        <f t="shared" si="26"/>
        <v>3000000000</v>
      </c>
      <c r="G211" s="87"/>
      <c r="H211" s="86">
        <f>E211</f>
        <v>3000000000</v>
      </c>
      <c r="I211" s="41"/>
      <c r="J211" s="41"/>
    </row>
    <row r="212" spans="1:10" x14ac:dyDescent="0.25">
      <c r="A212" s="36">
        <v>12</v>
      </c>
      <c r="B212" s="67" t="s">
        <v>354</v>
      </c>
      <c r="C212" s="68" t="s">
        <v>184</v>
      </c>
      <c r="D212" s="36">
        <v>1</v>
      </c>
      <c r="E212" s="85">
        <v>4890000000</v>
      </c>
      <c r="F212" s="87">
        <f t="shared" si="26"/>
        <v>4890000000</v>
      </c>
      <c r="G212" s="87"/>
      <c r="H212" s="86"/>
      <c r="I212" s="41"/>
      <c r="J212" s="41"/>
    </row>
    <row r="213" spans="1:10" x14ac:dyDescent="0.25">
      <c r="A213" s="36">
        <v>13</v>
      </c>
      <c r="B213" s="71" t="s">
        <v>283</v>
      </c>
      <c r="C213" s="36"/>
      <c r="D213" s="36"/>
      <c r="E213" s="15"/>
      <c r="F213" s="39">
        <v>1000000000</v>
      </c>
      <c r="G213" s="39"/>
      <c r="H213" s="86"/>
      <c r="I213" s="41"/>
      <c r="J213" s="41"/>
    </row>
    <row r="214" spans="1:10" x14ac:dyDescent="0.25">
      <c r="A214" s="28" t="s">
        <v>355</v>
      </c>
      <c r="B214" s="93" t="s">
        <v>33</v>
      </c>
      <c r="C214" s="28"/>
      <c r="D214" s="28"/>
      <c r="E214" s="94"/>
      <c r="F214" s="94">
        <f>SUM(F215:F225)</f>
        <v>7856000000</v>
      </c>
      <c r="G214" s="94"/>
      <c r="H214" s="95">
        <f t="shared" ref="H214:J214" si="27">SUM(H215:H224)</f>
        <v>2706000000</v>
      </c>
      <c r="I214" s="57">
        <f t="shared" si="27"/>
        <v>0</v>
      </c>
      <c r="J214" s="57">
        <f t="shared" si="27"/>
        <v>0</v>
      </c>
    </row>
    <row r="215" spans="1:10" ht="31.5" x14ac:dyDescent="0.25">
      <c r="A215" s="36">
        <v>1</v>
      </c>
      <c r="B215" s="46" t="s">
        <v>356</v>
      </c>
      <c r="C215" s="36" t="s">
        <v>191</v>
      </c>
      <c r="D215" s="36">
        <v>1</v>
      </c>
      <c r="E215" s="48" t="s">
        <v>357</v>
      </c>
      <c r="F215" s="87">
        <f>D215*E215</f>
        <v>100000000</v>
      </c>
      <c r="G215" s="87"/>
      <c r="H215" s="37"/>
      <c r="I215" s="41"/>
      <c r="J215" s="41"/>
    </row>
    <row r="216" spans="1:10" x14ac:dyDescent="0.25">
      <c r="A216" s="36">
        <v>2</v>
      </c>
      <c r="B216" s="46" t="s">
        <v>358</v>
      </c>
      <c r="C216" s="36" t="s">
        <v>191</v>
      </c>
      <c r="D216" s="36">
        <v>1</v>
      </c>
      <c r="E216" s="48" t="s">
        <v>359</v>
      </c>
      <c r="F216" s="87">
        <f t="shared" ref="F216:F219" si="28">D216*E216</f>
        <v>300000000</v>
      </c>
      <c r="G216" s="87"/>
      <c r="H216" s="37"/>
      <c r="I216" s="41"/>
      <c r="J216" s="41"/>
    </row>
    <row r="217" spans="1:10" x14ac:dyDescent="0.25">
      <c r="A217" s="36">
        <v>3</v>
      </c>
      <c r="B217" s="46" t="s">
        <v>352</v>
      </c>
      <c r="C217" s="36" t="s">
        <v>191</v>
      </c>
      <c r="D217" s="36">
        <v>1</v>
      </c>
      <c r="E217" s="48" t="s">
        <v>360</v>
      </c>
      <c r="F217" s="87">
        <f t="shared" si="28"/>
        <v>700000000</v>
      </c>
      <c r="G217" s="87"/>
      <c r="H217" s="37"/>
      <c r="I217" s="41"/>
      <c r="J217" s="41"/>
    </row>
    <row r="218" spans="1:10" x14ac:dyDescent="0.25">
      <c r="A218" s="36">
        <v>4</v>
      </c>
      <c r="B218" s="46" t="s">
        <v>190</v>
      </c>
      <c r="C218" s="36" t="s">
        <v>191</v>
      </c>
      <c r="D218" s="36">
        <v>1</v>
      </c>
      <c r="E218" s="48" t="s">
        <v>166</v>
      </c>
      <c r="F218" s="87">
        <f t="shared" si="28"/>
        <v>2000000000</v>
      </c>
      <c r="G218" s="87"/>
      <c r="H218" s="37"/>
      <c r="I218" s="41"/>
      <c r="J218" s="41"/>
    </row>
    <row r="219" spans="1:10" x14ac:dyDescent="0.25">
      <c r="A219" s="36">
        <v>5</v>
      </c>
      <c r="B219" s="46" t="s">
        <v>361</v>
      </c>
      <c r="C219" s="36" t="s">
        <v>191</v>
      </c>
      <c r="D219" s="36">
        <v>1</v>
      </c>
      <c r="E219" s="48" t="s">
        <v>362</v>
      </c>
      <c r="F219" s="87">
        <f t="shared" si="28"/>
        <v>50000000</v>
      </c>
      <c r="G219" s="87"/>
      <c r="H219" s="37"/>
      <c r="I219" s="41"/>
      <c r="J219" s="41"/>
    </row>
    <row r="220" spans="1:10" x14ac:dyDescent="0.25">
      <c r="A220" s="36">
        <v>6</v>
      </c>
      <c r="B220" s="88" t="s">
        <v>227</v>
      </c>
      <c r="C220" s="36" t="s">
        <v>191</v>
      </c>
      <c r="D220" s="36">
        <v>10</v>
      </c>
      <c r="E220" s="85">
        <v>55000000</v>
      </c>
      <c r="F220" s="87">
        <f>D220*E220</f>
        <v>550000000</v>
      </c>
      <c r="G220" s="87"/>
      <c r="H220" s="91">
        <f>F220</f>
        <v>550000000</v>
      </c>
      <c r="I220" s="41"/>
      <c r="J220" s="41"/>
    </row>
    <row r="221" spans="1:10" x14ac:dyDescent="0.25">
      <c r="A221" s="36"/>
      <c r="B221" s="88" t="s">
        <v>248</v>
      </c>
      <c r="C221" s="36" t="s">
        <v>363</v>
      </c>
      <c r="D221" s="36">
        <v>1</v>
      </c>
      <c r="E221" s="85">
        <v>1000000000</v>
      </c>
      <c r="F221" s="87">
        <f>D221*E221</f>
        <v>1000000000</v>
      </c>
      <c r="G221" s="87"/>
      <c r="H221" s="91"/>
      <c r="I221" s="41"/>
      <c r="J221" s="41"/>
    </row>
    <row r="222" spans="1:10" ht="31.5" x14ac:dyDescent="0.25">
      <c r="A222" s="36">
        <v>7</v>
      </c>
      <c r="B222" s="50" t="s">
        <v>350</v>
      </c>
      <c r="C222" s="36" t="s">
        <v>191</v>
      </c>
      <c r="D222" s="36">
        <v>2</v>
      </c>
      <c r="E222" s="85">
        <v>170000000</v>
      </c>
      <c r="F222" s="87">
        <f>D222*E222</f>
        <v>340000000</v>
      </c>
      <c r="G222" s="87"/>
      <c r="H222" s="91">
        <f t="shared" ref="H222:H224" si="29">F222</f>
        <v>340000000</v>
      </c>
      <c r="I222" s="41"/>
      <c r="J222" s="41"/>
    </row>
    <row r="223" spans="1:10" x14ac:dyDescent="0.25">
      <c r="A223" s="36">
        <v>8</v>
      </c>
      <c r="B223" s="50" t="s">
        <v>352</v>
      </c>
      <c r="C223" s="36" t="s">
        <v>191</v>
      </c>
      <c r="D223" s="36">
        <v>1</v>
      </c>
      <c r="E223" s="48">
        <v>686000000</v>
      </c>
      <c r="F223" s="87">
        <f>D223*E223</f>
        <v>686000000</v>
      </c>
      <c r="G223" s="87"/>
      <c r="H223" s="91">
        <f t="shared" si="29"/>
        <v>686000000</v>
      </c>
      <c r="I223" s="41"/>
      <c r="J223" s="41"/>
    </row>
    <row r="224" spans="1:10" x14ac:dyDescent="0.25">
      <c r="A224" s="36">
        <v>9</v>
      </c>
      <c r="B224" s="67" t="s">
        <v>329</v>
      </c>
      <c r="C224" s="36" t="s">
        <v>191</v>
      </c>
      <c r="D224" s="36">
        <v>1</v>
      </c>
      <c r="E224" s="48">
        <v>1130000000</v>
      </c>
      <c r="F224" s="87">
        <f>D224*E224</f>
        <v>1130000000</v>
      </c>
      <c r="G224" s="87"/>
      <c r="H224" s="91">
        <f t="shared" si="29"/>
        <v>1130000000</v>
      </c>
      <c r="I224" s="41"/>
      <c r="J224" s="41"/>
    </row>
    <row r="225" spans="1:10" x14ac:dyDescent="0.25">
      <c r="A225" s="36">
        <v>13</v>
      </c>
      <c r="B225" s="71" t="s">
        <v>283</v>
      </c>
      <c r="C225" s="36"/>
      <c r="D225" s="36"/>
      <c r="E225" s="15"/>
      <c r="F225" s="39">
        <v>1000000000</v>
      </c>
      <c r="G225" s="39"/>
      <c r="H225" s="91"/>
      <c r="I225" s="41"/>
      <c r="J225" s="41"/>
    </row>
    <row r="226" spans="1:10" x14ac:dyDescent="0.25">
      <c r="A226" s="28" t="s">
        <v>364</v>
      </c>
      <c r="B226" s="51" t="s">
        <v>365</v>
      </c>
      <c r="C226" s="28"/>
      <c r="D226" s="28"/>
      <c r="E226" s="94"/>
      <c r="F226" s="94">
        <f>SUM(F227:F241)</f>
        <v>7287000000</v>
      </c>
      <c r="G226" s="94"/>
      <c r="H226" s="95">
        <f t="shared" ref="H226:J226" si="30">SUM(H227:H234)</f>
        <v>950000000</v>
      </c>
      <c r="I226" s="57">
        <f t="shared" si="30"/>
        <v>0</v>
      </c>
      <c r="J226" s="57">
        <f t="shared" si="30"/>
        <v>0</v>
      </c>
    </row>
    <row r="227" spans="1:10" x14ac:dyDescent="0.25">
      <c r="A227" s="36">
        <v>1</v>
      </c>
      <c r="B227" s="46" t="s">
        <v>366</v>
      </c>
      <c r="C227" s="36" t="s">
        <v>178</v>
      </c>
      <c r="D227" s="36">
        <v>1</v>
      </c>
      <c r="E227" s="48">
        <v>700000000</v>
      </c>
      <c r="F227" s="87">
        <f>D227*E227</f>
        <v>700000000</v>
      </c>
      <c r="G227" s="87"/>
      <c r="H227" s="37"/>
      <c r="I227" s="41"/>
      <c r="J227" s="41"/>
    </row>
    <row r="228" spans="1:10" x14ac:dyDescent="0.25">
      <c r="A228" s="36">
        <v>2</v>
      </c>
      <c r="B228" s="46" t="s">
        <v>367</v>
      </c>
      <c r="C228" s="36" t="s">
        <v>178</v>
      </c>
      <c r="D228" s="36">
        <v>1</v>
      </c>
      <c r="E228" s="48">
        <v>1300000000</v>
      </c>
      <c r="F228" s="87">
        <f t="shared" ref="F228:F297" si="31">D228*E228</f>
        <v>1300000000</v>
      </c>
      <c r="G228" s="87"/>
      <c r="H228" s="37"/>
      <c r="I228" s="41"/>
      <c r="J228" s="41"/>
    </row>
    <row r="229" spans="1:10" x14ac:dyDescent="0.25">
      <c r="A229" s="36">
        <v>3</v>
      </c>
      <c r="B229" s="46" t="s">
        <v>368</v>
      </c>
      <c r="C229" s="36" t="s">
        <v>178</v>
      </c>
      <c r="D229" s="36">
        <v>1</v>
      </c>
      <c r="E229" s="48">
        <v>120000000</v>
      </c>
      <c r="F229" s="87">
        <f t="shared" si="31"/>
        <v>120000000</v>
      </c>
      <c r="G229" s="87"/>
      <c r="H229" s="37"/>
      <c r="I229" s="41"/>
      <c r="J229" s="41"/>
    </row>
    <row r="230" spans="1:10" x14ac:dyDescent="0.25">
      <c r="A230" s="36">
        <v>4</v>
      </c>
      <c r="B230" s="46" t="s">
        <v>345</v>
      </c>
      <c r="C230" s="36" t="s">
        <v>178</v>
      </c>
      <c r="D230" s="36">
        <v>1</v>
      </c>
      <c r="E230" s="48">
        <v>72000000</v>
      </c>
      <c r="F230" s="87">
        <f t="shared" si="31"/>
        <v>72000000</v>
      </c>
      <c r="G230" s="87"/>
      <c r="H230" s="37"/>
      <c r="I230" s="41"/>
      <c r="J230" s="41"/>
    </row>
    <row r="231" spans="1:10" x14ac:dyDescent="0.25">
      <c r="A231" s="36">
        <v>5</v>
      </c>
      <c r="B231" s="46" t="s">
        <v>369</v>
      </c>
      <c r="C231" s="36" t="s">
        <v>178</v>
      </c>
      <c r="D231" s="36">
        <v>1</v>
      </c>
      <c r="E231" s="48">
        <v>100000000</v>
      </c>
      <c r="F231" s="87">
        <f t="shared" si="31"/>
        <v>100000000</v>
      </c>
      <c r="G231" s="87"/>
      <c r="H231" s="37"/>
      <c r="I231" s="41"/>
      <c r="J231" s="41"/>
    </row>
    <row r="232" spans="1:10" ht="31.5" x14ac:dyDescent="0.25">
      <c r="A232" s="36">
        <v>6</v>
      </c>
      <c r="B232" s="50" t="s">
        <v>350</v>
      </c>
      <c r="C232" s="36" t="s">
        <v>191</v>
      </c>
      <c r="D232" s="36">
        <v>3</v>
      </c>
      <c r="E232" s="85">
        <v>170000000</v>
      </c>
      <c r="F232" s="87">
        <f>D232*E232</f>
        <v>510000000</v>
      </c>
      <c r="G232" s="87"/>
      <c r="H232" s="37"/>
      <c r="I232" s="41"/>
      <c r="J232" s="41"/>
    </row>
    <row r="233" spans="1:10" x14ac:dyDescent="0.25">
      <c r="A233" s="36">
        <v>7</v>
      </c>
      <c r="B233" s="46" t="s">
        <v>370</v>
      </c>
      <c r="C233" s="36" t="s">
        <v>178</v>
      </c>
      <c r="D233" s="36">
        <v>1</v>
      </c>
      <c r="E233" s="48">
        <v>120000000</v>
      </c>
      <c r="F233" s="87">
        <f t="shared" si="31"/>
        <v>120000000</v>
      </c>
      <c r="G233" s="87"/>
      <c r="H233" s="37"/>
      <c r="I233" s="41"/>
      <c r="J233" s="41"/>
    </row>
    <row r="234" spans="1:10" x14ac:dyDescent="0.25">
      <c r="A234" s="36">
        <v>8</v>
      </c>
      <c r="B234" s="50" t="s">
        <v>348</v>
      </c>
      <c r="C234" s="36" t="s">
        <v>191</v>
      </c>
      <c r="D234" s="36">
        <v>1</v>
      </c>
      <c r="E234" s="48">
        <v>950000000</v>
      </c>
      <c r="F234" s="87">
        <f t="shared" si="31"/>
        <v>950000000</v>
      </c>
      <c r="G234" s="87"/>
      <c r="H234" s="91">
        <f>F234</f>
        <v>950000000</v>
      </c>
      <c r="I234" s="41"/>
      <c r="J234" s="41"/>
    </row>
    <row r="235" spans="1:10" x14ac:dyDescent="0.25">
      <c r="A235" s="36">
        <v>9</v>
      </c>
      <c r="B235" s="50" t="s">
        <v>330</v>
      </c>
      <c r="C235" s="36" t="s">
        <v>194</v>
      </c>
      <c r="D235" s="36">
        <v>10</v>
      </c>
      <c r="E235" s="48">
        <v>18500000</v>
      </c>
      <c r="F235" s="87">
        <f t="shared" si="31"/>
        <v>185000000</v>
      </c>
      <c r="G235" s="87"/>
      <c r="H235" s="91"/>
      <c r="I235" s="41"/>
      <c r="J235" s="41"/>
    </row>
    <row r="236" spans="1:10" x14ac:dyDescent="0.25">
      <c r="A236" s="36">
        <v>10</v>
      </c>
      <c r="B236" s="71" t="s">
        <v>371</v>
      </c>
      <c r="C236" s="36" t="s">
        <v>194</v>
      </c>
      <c r="D236" s="36">
        <v>1</v>
      </c>
      <c r="E236" s="15">
        <v>300000000</v>
      </c>
      <c r="F236" s="39">
        <f t="shared" si="31"/>
        <v>300000000</v>
      </c>
      <c r="G236" s="39"/>
      <c r="H236" s="91"/>
      <c r="I236" s="41"/>
      <c r="J236" s="41"/>
    </row>
    <row r="237" spans="1:10" x14ac:dyDescent="0.25">
      <c r="A237" s="36">
        <v>11</v>
      </c>
      <c r="B237" s="71" t="s">
        <v>372</v>
      </c>
      <c r="C237" s="36" t="s">
        <v>194</v>
      </c>
      <c r="D237" s="36">
        <v>1</v>
      </c>
      <c r="E237" s="15">
        <v>300000000</v>
      </c>
      <c r="F237" s="39">
        <f t="shared" si="31"/>
        <v>300000000</v>
      </c>
      <c r="G237" s="39"/>
      <c r="H237" s="91"/>
      <c r="I237" s="41"/>
      <c r="J237" s="41"/>
    </row>
    <row r="238" spans="1:10" x14ac:dyDescent="0.25">
      <c r="A238" s="36">
        <v>12</v>
      </c>
      <c r="B238" s="71" t="s">
        <v>373</v>
      </c>
      <c r="C238" s="36" t="s">
        <v>194</v>
      </c>
      <c r="D238" s="36">
        <v>1</v>
      </c>
      <c r="E238" s="15">
        <v>300000000</v>
      </c>
      <c r="F238" s="39">
        <f t="shared" si="31"/>
        <v>300000000</v>
      </c>
      <c r="G238" s="39"/>
      <c r="H238" s="91"/>
      <c r="I238" s="41"/>
      <c r="J238" s="41"/>
    </row>
    <row r="239" spans="1:10" x14ac:dyDescent="0.25">
      <c r="A239" s="36">
        <v>13</v>
      </c>
      <c r="B239" s="71" t="s">
        <v>196</v>
      </c>
      <c r="C239" s="36" t="s">
        <v>194</v>
      </c>
      <c r="D239" s="36">
        <v>1</v>
      </c>
      <c r="E239" s="15">
        <v>200000000</v>
      </c>
      <c r="F239" s="39">
        <f t="shared" si="31"/>
        <v>200000000</v>
      </c>
      <c r="G239" s="39"/>
      <c r="H239" s="91"/>
      <c r="I239" s="41"/>
      <c r="J239" s="41"/>
    </row>
    <row r="240" spans="1:10" x14ac:dyDescent="0.25">
      <c r="A240" s="36">
        <v>14</v>
      </c>
      <c r="B240" s="71" t="s">
        <v>247</v>
      </c>
      <c r="C240" s="36" t="s">
        <v>191</v>
      </c>
      <c r="D240" s="36">
        <v>1</v>
      </c>
      <c r="E240" s="48">
        <v>1130000000</v>
      </c>
      <c r="F240" s="87">
        <f>D240*E240</f>
        <v>1130000000</v>
      </c>
      <c r="G240" s="87"/>
      <c r="H240" s="91"/>
      <c r="I240" s="41"/>
      <c r="J240" s="41"/>
    </row>
    <row r="241" spans="1:10" x14ac:dyDescent="0.25">
      <c r="A241" s="36">
        <v>15</v>
      </c>
      <c r="B241" s="71" t="s">
        <v>283</v>
      </c>
      <c r="C241" s="36"/>
      <c r="D241" s="36"/>
      <c r="E241" s="15"/>
      <c r="F241" s="39">
        <v>1000000000</v>
      </c>
      <c r="G241" s="39"/>
      <c r="H241" s="91"/>
      <c r="I241" s="41"/>
      <c r="J241" s="41"/>
    </row>
    <row r="242" spans="1:10" x14ac:dyDescent="0.25">
      <c r="A242" s="70" t="s">
        <v>364</v>
      </c>
      <c r="B242" s="51" t="s">
        <v>27</v>
      </c>
      <c r="C242" s="29"/>
      <c r="D242" s="29"/>
      <c r="E242" s="96"/>
      <c r="F242" s="94">
        <f>SUM(F243:F245)</f>
        <v>2300000000</v>
      </c>
      <c r="G242" s="94"/>
      <c r="H242" s="57">
        <f t="shared" ref="H242:J242" si="32">SUM(H243:H244)</f>
        <v>0</v>
      </c>
      <c r="I242" s="57">
        <f t="shared" si="32"/>
        <v>0</v>
      </c>
      <c r="J242" s="57">
        <f t="shared" si="32"/>
        <v>0</v>
      </c>
    </row>
    <row r="243" spans="1:10" x14ac:dyDescent="0.25">
      <c r="A243" s="36">
        <v>1</v>
      </c>
      <c r="B243" s="46" t="s">
        <v>374</v>
      </c>
      <c r="C243" s="52" t="s">
        <v>191</v>
      </c>
      <c r="D243" s="36">
        <v>1</v>
      </c>
      <c r="E243" s="48">
        <v>900000000</v>
      </c>
      <c r="F243" s="87">
        <f t="shared" si="31"/>
        <v>900000000</v>
      </c>
      <c r="G243" s="87"/>
      <c r="H243" s="40"/>
      <c r="I243" s="41"/>
      <c r="J243" s="41"/>
    </row>
    <row r="244" spans="1:10" x14ac:dyDescent="0.25">
      <c r="A244" s="36">
        <v>2</v>
      </c>
      <c r="B244" s="46" t="s">
        <v>375</v>
      </c>
      <c r="C244" s="52" t="s">
        <v>191</v>
      </c>
      <c r="D244" s="36">
        <v>1</v>
      </c>
      <c r="E244" s="48">
        <v>400000000</v>
      </c>
      <c r="F244" s="87">
        <f t="shared" si="31"/>
        <v>400000000</v>
      </c>
      <c r="G244" s="87"/>
      <c r="H244" s="40"/>
      <c r="I244" s="41"/>
      <c r="J244" s="41"/>
    </row>
    <row r="245" spans="1:10" x14ac:dyDescent="0.25">
      <c r="A245" s="36">
        <v>3</v>
      </c>
      <c r="B245" s="71" t="s">
        <v>283</v>
      </c>
      <c r="C245" s="36"/>
      <c r="D245" s="36"/>
      <c r="E245" s="15"/>
      <c r="F245" s="39">
        <v>1000000000</v>
      </c>
      <c r="G245" s="39"/>
      <c r="H245" s="40"/>
      <c r="I245" s="41"/>
      <c r="J245" s="41"/>
    </row>
    <row r="246" spans="1:10" x14ac:dyDescent="0.25">
      <c r="A246" s="70" t="s">
        <v>376</v>
      </c>
      <c r="B246" s="51" t="s">
        <v>10</v>
      </c>
      <c r="C246" s="29"/>
      <c r="D246" s="29"/>
      <c r="E246" s="28"/>
      <c r="F246" s="94">
        <f>SUM(F247:F253)</f>
        <v>6141000000</v>
      </c>
      <c r="G246" s="94"/>
      <c r="H246" s="95">
        <f t="shared" ref="H246:J246" si="33">SUM(H247:H252)</f>
        <v>3490000000</v>
      </c>
      <c r="I246" s="57">
        <f t="shared" si="33"/>
        <v>0</v>
      </c>
      <c r="J246" s="57">
        <f t="shared" si="33"/>
        <v>0</v>
      </c>
    </row>
    <row r="247" spans="1:10" x14ac:dyDescent="0.25">
      <c r="A247" s="36">
        <v>1</v>
      </c>
      <c r="B247" s="97" t="s">
        <v>377</v>
      </c>
      <c r="C247" s="36" t="s">
        <v>178</v>
      </c>
      <c r="D247" s="52">
        <v>1</v>
      </c>
      <c r="E247" s="48">
        <v>326000000</v>
      </c>
      <c r="F247" s="87">
        <f t="shared" si="31"/>
        <v>326000000</v>
      </c>
      <c r="G247" s="87"/>
      <c r="H247" s="40"/>
      <c r="I247" s="41"/>
      <c r="J247" s="41"/>
    </row>
    <row r="248" spans="1:10" x14ac:dyDescent="0.25">
      <c r="A248" s="36">
        <v>2</v>
      </c>
      <c r="B248" s="50" t="s">
        <v>345</v>
      </c>
      <c r="C248" s="1" t="s">
        <v>191</v>
      </c>
      <c r="D248" s="52">
        <v>2</v>
      </c>
      <c r="E248" s="85">
        <v>75000000</v>
      </c>
      <c r="F248" s="87">
        <f>D248*E248</f>
        <v>150000000</v>
      </c>
      <c r="G248" s="87"/>
      <c r="H248" s="91">
        <f>F248</f>
        <v>150000000</v>
      </c>
      <c r="I248" s="41"/>
      <c r="J248" s="41"/>
    </row>
    <row r="249" spans="1:10" x14ac:dyDescent="0.25">
      <c r="A249" s="36">
        <v>3</v>
      </c>
      <c r="B249" s="50" t="s">
        <v>348</v>
      </c>
      <c r="C249" s="36" t="s">
        <v>191</v>
      </c>
      <c r="D249" s="36">
        <v>1</v>
      </c>
      <c r="E249" s="48">
        <v>950000000</v>
      </c>
      <c r="F249" s="87">
        <f t="shared" ref="F249" si="34">D249*E249</f>
        <v>950000000</v>
      </c>
      <c r="G249" s="87"/>
      <c r="H249" s="91"/>
      <c r="I249" s="41"/>
      <c r="J249" s="41"/>
    </row>
    <row r="250" spans="1:10" x14ac:dyDescent="0.25">
      <c r="A250" s="36">
        <v>4</v>
      </c>
      <c r="B250" s="50" t="s">
        <v>378</v>
      </c>
      <c r="C250" s="36" t="s">
        <v>191</v>
      </c>
      <c r="D250" s="36">
        <v>5</v>
      </c>
      <c r="E250" s="85">
        <v>75000000</v>
      </c>
      <c r="F250" s="87">
        <f>D250*E250</f>
        <v>375000000</v>
      </c>
      <c r="G250" s="87"/>
      <c r="H250" s="91"/>
      <c r="I250" s="41"/>
      <c r="J250" s="41"/>
    </row>
    <row r="251" spans="1:10" ht="31.5" x14ac:dyDescent="0.25">
      <c r="A251" s="36">
        <v>5</v>
      </c>
      <c r="B251" s="50" t="s">
        <v>350</v>
      </c>
      <c r="C251" s="92" t="s">
        <v>191</v>
      </c>
      <c r="D251" s="52">
        <v>2</v>
      </c>
      <c r="E251" s="85">
        <v>170000000</v>
      </c>
      <c r="F251" s="87">
        <f>D251*E251</f>
        <v>340000000</v>
      </c>
      <c r="G251" s="87"/>
      <c r="H251" s="91">
        <f t="shared" ref="H251:H252" si="35">F251</f>
        <v>340000000</v>
      </c>
      <c r="I251" s="41"/>
      <c r="J251" s="41"/>
    </row>
    <row r="252" spans="1:10" ht="31.5" x14ac:dyDescent="0.25">
      <c r="A252" s="36">
        <v>6</v>
      </c>
      <c r="B252" s="67" t="s">
        <v>353</v>
      </c>
      <c r="C252" s="68" t="s">
        <v>184</v>
      </c>
      <c r="D252" s="52">
        <v>1</v>
      </c>
      <c r="E252" s="48">
        <v>3000000000</v>
      </c>
      <c r="F252" s="87">
        <f>D252*E252</f>
        <v>3000000000</v>
      </c>
      <c r="G252" s="87"/>
      <c r="H252" s="91">
        <f t="shared" si="35"/>
        <v>3000000000</v>
      </c>
      <c r="I252" s="41"/>
      <c r="J252" s="41"/>
    </row>
    <row r="253" spans="1:10" x14ac:dyDescent="0.25">
      <c r="A253" s="36">
        <v>7</v>
      </c>
      <c r="B253" s="71" t="s">
        <v>283</v>
      </c>
      <c r="C253" s="36"/>
      <c r="D253" s="36"/>
      <c r="E253" s="15"/>
      <c r="F253" s="39">
        <v>1000000000</v>
      </c>
      <c r="G253" s="39"/>
      <c r="H253" s="91"/>
      <c r="I253" s="41"/>
      <c r="J253" s="41"/>
    </row>
    <row r="254" spans="1:10" x14ac:dyDescent="0.25">
      <c r="A254" s="70" t="s">
        <v>379</v>
      </c>
      <c r="B254" s="32" t="s">
        <v>380</v>
      </c>
      <c r="C254" s="29"/>
      <c r="D254" s="29"/>
      <c r="E254" s="28"/>
      <c r="F254" s="94">
        <f>SUM(F255:F295)</f>
        <v>10336500250</v>
      </c>
      <c r="G254" s="94"/>
      <c r="H254" s="95">
        <f t="shared" ref="H254:J254" si="36">SUM(H255:H294)</f>
        <v>1995000000</v>
      </c>
      <c r="I254" s="57">
        <f t="shared" si="36"/>
        <v>0</v>
      </c>
      <c r="J254" s="57">
        <f t="shared" si="36"/>
        <v>0</v>
      </c>
    </row>
    <row r="255" spans="1:10" x14ac:dyDescent="0.25">
      <c r="A255" s="36">
        <v>1</v>
      </c>
      <c r="B255" s="46" t="s">
        <v>381</v>
      </c>
      <c r="C255" s="52" t="s">
        <v>191</v>
      </c>
      <c r="D255" s="52">
        <v>1</v>
      </c>
      <c r="E255" s="63" t="s">
        <v>382</v>
      </c>
      <c r="F255" s="87">
        <f t="shared" si="31"/>
        <v>170000000</v>
      </c>
      <c r="G255" s="87"/>
      <c r="H255" s="40"/>
      <c r="I255" s="41"/>
      <c r="J255" s="41"/>
    </row>
    <row r="256" spans="1:10" x14ac:dyDescent="0.25">
      <c r="A256" s="36">
        <v>2</v>
      </c>
      <c r="B256" s="46" t="s">
        <v>383</v>
      </c>
      <c r="C256" s="36"/>
      <c r="D256" s="36"/>
      <c r="E256" s="63" t="s">
        <v>384</v>
      </c>
      <c r="F256" s="87">
        <f>D257*E256</f>
        <v>60000000</v>
      </c>
      <c r="G256" s="87"/>
      <c r="H256" s="40"/>
      <c r="I256" s="41"/>
      <c r="J256" s="41"/>
    </row>
    <row r="257" spans="1:10" x14ac:dyDescent="0.25">
      <c r="A257" s="36">
        <v>3</v>
      </c>
      <c r="B257" s="46" t="s">
        <v>385</v>
      </c>
      <c r="C257" s="52" t="s">
        <v>191</v>
      </c>
      <c r="D257" s="52">
        <v>1</v>
      </c>
      <c r="E257" s="87">
        <v>650000000</v>
      </c>
      <c r="F257" s="87">
        <f>D258*E257</f>
        <v>650000000</v>
      </c>
      <c r="G257" s="87"/>
      <c r="H257" s="40"/>
      <c r="I257" s="41"/>
      <c r="J257" s="41"/>
    </row>
    <row r="258" spans="1:10" x14ac:dyDescent="0.25">
      <c r="A258" s="36">
        <v>4</v>
      </c>
      <c r="B258" s="71" t="s">
        <v>213</v>
      </c>
      <c r="C258" s="52" t="s">
        <v>191</v>
      </c>
      <c r="D258" s="52">
        <v>1</v>
      </c>
      <c r="E258" s="63" t="s">
        <v>359</v>
      </c>
      <c r="F258" s="87">
        <f t="shared" si="31"/>
        <v>300000000</v>
      </c>
      <c r="G258" s="87"/>
      <c r="H258" s="40"/>
      <c r="I258" s="41"/>
      <c r="J258" s="41"/>
    </row>
    <row r="259" spans="1:10" x14ac:dyDescent="0.25">
      <c r="A259" s="36">
        <v>5</v>
      </c>
      <c r="B259" s="46" t="s">
        <v>386</v>
      </c>
      <c r="C259" s="52" t="s">
        <v>191</v>
      </c>
      <c r="D259" s="52">
        <v>1</v>
      </c>
      <c r="E259" s="63" t="s">
        <v>387</v>
      </c>
      <c r="F259" s="87">
        <f t="shared" si="31"/>
        <v>25000000</v>
      </c>
      <c r="G259" s="87"/>
      <c r="H259" s="40"/>
      <c r="I259" s="41"/>
      <c r="J259" s="41"/>
    </row>
    <row r="260" spans="1:10" x14ac:dyDescent="0.25">
      <c r="A260" s="36">
        <v>6</v>
      </c>
      <c r="B260" s="46" t="s">
        <v>388</v>
      </c>
      <c r="C260" s="52" t="s">
        <v>191</v>
      </c>
      <c r="D260" s="52">
        <v>1</v>
      </c>
      <c r="E260" s="63" t="s">
        <v>389</v>
      </c>
      <c r="F260" s="87">
        <f t="shared" si="31"/>
        <v>250000000</v>
      </c>
      <c r="G260" s="87"/>
      <c r="H260" s="40"/>
      <c r="I260" s="41"/>
      <c r="J260" s="41"/>
    </row>
    <row r="261" spans="1:10" ht="31.5" x14ac:dyDescent="0.25">
      <c r="A261" s="36">
        <v>7</v>
      </c>
      <c r="B261" s="46" t="s">
        <v>390</v>
      </c>
      <c r="C261" s="52" t="s">
        <v>191</v>
      </c>
      <c r="D261" s="52">
        <v>1</v>
      </c>
      <c r="E261" s="63" t="s">
        <v>391</v>
      </c>
      <c r="F261" s="87">
        <f t="shared" si="31"/>
        <v>478000000</v>
      </c>
      <c r="G261" s="87"/>
      <c r="H261" s="40"/>
      <c r="I261" s="41"/>
      <c r="J261" s="41"/>
    </row>
    <row r="262" spans="1:10" x14ac:dyDescent="0.25">
      <c r="A262" s="36">
        <v>8</v>
      </c>
      <c r="B262" s="46" t="s">
        <v>392</v>
      </c>
      <c r="C262" s="52" t="s">
        <v>191</v>
      </c>
      <c r="D262" s="52">
        <v>1</v>
      </c>
      <c r="E262" s="63" t="s">
        <v>159</v>
      </c>
      <c r="F262" s="87">
        <f t="shared" si="31"/>
        <v>650000000</v>
      </c>
      <c r="G262" s="87"/>
      <c r="H262" s="40"/>
      <c r="I262" s="41"/>
      <c r="J262" s="41"/>
    </row>
    <row r="263" spans="1:10" x14ac:dyDescent="0.25">
      <c r="A263" s="36">
        <v>9</v>
      </c>
      <c r="B263" s="46" t="s">
        <v>393</v>
      </c>
      <c r="C263" s="52" t="s">
        <v>191</v>
      </c>
      <c r="D263" s="52">
        <v>1</v>
      </c>
      <c r="E263" s="63" t="s">
        <v>394</v>
      </c>
      <c r="F263" s="87">
        <f t="shared" si="31"/>
        <v>40000000</v>
      </c>
      <c r="G263" s="87"/>
      <c r="H263" s="40"/>
      <c r="I263" s="41"/>
      <c r="J263" s="41"/>
    </row>
    <row r="264" spans="1:10" ht="31.5" x14ac:dyDescent="0.25">
      <c r="A264" s="36">
        <v>10</v>
      </c>
      <c r="B264" s="46" t="s">
        <v>395</v>
      </c>
      <c r="C264" s="52" t="s">
        <v>191</v>
      </c>
      <c r="D264" s="52">
        <v>1</v>
      </c>
      <c r="E264" s="63" t="s">
        <v>396</v>
      </c>
      <c r="F264" s="87">
        <f t="shared" si="31"/>
        <v>165000000</v>
      </c>
      <c r="G264" s="87"/>
      <c r="H264" s="40"/>
      <c r="I264" s="41"/>
      <c r="J264" s="41"/>
    </row>
    <row r="265" spans="1:10" x14ac:dyDescent="0.25">
      <c r="A265" s="36">
        <v>11</v>
      </c>
      <c r="B265" s="46" t="s">
        <v>397</v>
      </c>
      <c r="C265" s="52" t="s">
        <v>191</v>
      </c>
      <c r="D265" s="52">
        <v>1</v>
      </c>
      <c r="E265" s="63" t="s">
        <v>387</v>
      </c>
      <c r="F265" s="87">
        <f t="shared" si="31"/>
        <v>25000000</v>
      </c>
      <c r="G265" s="87"/>
      <c r="H265" s="40"/>
      <c r="I265" s="41"/>
      <c r="J265" s="41"/>
    </row>
    <row r="266" spans="1:10" x14ac:dyDescent="0.25">
      <c r="A266" s="36">
        <v>12</v>
      </c>
      <c r="B266" s="46" t="s">
        <v>398</v>
      </c>
      <c r="C266" s="52" t="s">
        <v>191</v>
      </c>
      <c r="D266" s="52">
        <v>1</v>
      </c>
      <c r="E266" s="63" t="s">
        <v>159</v>
      </c>
      <c r="F266" s="87">
        <f t="shared" si="31"/>
        <v>650000000</v>
      </c>
      <c r="G266" s="87"/>
      <c r="H266" s="40"/>
      <c r="I266" s="41"/>
      <c r="J266" s="41"/>
    </row>
    <row r="267" spans="1:10" x14ac:dyDescent="0.25">
      <c r="A267" s="36">
        <v>13</v>
      </c>
      <c r="B267" s="46" t="s">
        <v>399</v>
      </c>
      <c r="C267" s="52" t="s">
        <v>191</v>
      </c>
      <c r="D267" s="52">
        <v>1</v>
      </c>
      <c r="E267" s="63" t="s">
        <v>400</v>
      </c>
      <c r="F267" s="87">
        <f t="shared" si="31"/>
        <v>350000000</v>
      </c>
      <c r="G267" s="87"/>
      <c r="H267" s="40"/>
      <c r="I267" s="41"/>
      <c r="J267" s="41"/>
    </row>
    <row r="268" spans="1:10" x14ac:dyDescent="0.25">
      <c r="A268" s="36">
        <v>14</v>
      </c>
      <c r="B268" s="46" t="s">
        <v>227</v>
      </c>
      <c r="C268" s="52" t="s">
        <v>191</v>
      </c>
      <c r="D268" s="52">
        <v>13</v>
      </c>
      <c r="E268" s="62">
        <v>55000000</v>
      </c>
      <c r="F268" s="87">
        <f>D268*E268</f>
        <v>715000000</v>
      </c>
      <c r="G268" s="87"/>
      <c r="H268" s="91">
        <f>F268</f>
        <v>715000000</v>
      </c>
      <c r="I268" s="41"/>
      <c r="J268" s="41"/>
    </row>
    <row r="269" spans="1:10" x14ac:dyDescent="0.25">
      <c r="A269" s="36">
        <v>15</v>
      </c>
      <c r="B269" s="50" t="s">
        <v>345</v>
      </c>
      <c r="C269" s="52" t="s">
        <v>191</v>
      </c>
      <c r="D269" s="52">
        <v>2</v>
      </c>
      <c r="E269" s="98">
        <v>75000000</v>
      </c>
      <c r="F269" s="87">
        <f>D269*E269</f>
        <v>150000000</v>
      </c>
      <c r="G269" s="87"/>
      <c r="H269" s="91">
        <f t="shared" ref="H269" si="37">F269</f>
        <v>150000000</v>
      </c>
      <c r="I269" s="41"/>
      <c r="J269" s="41"/>
    </row>
    <row r="270" spans="1:10" x14ac:dyDescent="0.25">
      <c r="A270" s="36">
        <v>16</v>
      </c>
      <c r="B270" s="67" t="s">
        <v>329</v>
      </c>
      <c r="C270" s="52" t="s">
        <v>191</v>
      </c>
      <c r="D270" s="52">
        <v>1</v>
      </c>
      <c r="E270" s="85">
        <v>1130000000</v>
      </c>
      <c r="F270" s="87">
        <f>D270*E270</f>
        <v>1130000000</v>
      </c>
      <c r="G270" s="87"/>
      <c r="H270" s="91">
        <f>F270</f>
        <v>1130000000</v>
      </c>
      <c r="I270" s="41"/>
      <c r="J270" s="41"/>
    </row>
    <row r="271" spans="1:10" x14ac:dyDescent="0.25">
      <c r="A271" s="36">
        <v>17</v>
      </c>
      <c r="B271" s="99" t="s">
        <v>401</v>
      </c>
      <c r="C271" s="100" t="s">
        <v>191</v>
      </c>
      <c r="D271" s="100">
        <v>1</v>
      </c>
      <c r="E271" s="101" t="s">
        <v>171</v>
      </c>
      <c r="F271" s="87">
        <f>D271*E271</f>
        <v>90000000</v>
      </c>
      <c r="G271" s="87"/>
      <c r="H271" s="99"/>
      <c r="I271" s="41"/>
      <c r="J271" s="41"/>
    </row>
    <row r="272" spans="1:10" x14ac:dyDescent="0.25">
      <c r="A272" s="36">
        <v>18</v>
      </c>
      <c r="B272" s="99" t="s">
        <v>402</v>
      </c>
      <c r="C272" s="100" t="s">
        <v>191</v>
      </c>
      <c r="D272" s="100">
        <v>1</v>
      </c>
      <c r="E272" s="101" t="s">
        <v>403</v>
      </c>
      <c r="F272" s="87">
        <f t="shared" ref="F272:F295" si="38">D272*E272</f>
        <v>2000000</v>
      </c>
      <c r="G272" s="87"/>
      <c r="H272" s="99"/>
      <c r="I272" s="41"/>
      <c r="J272" s="41"/>
    </row>
    <row r="273" spans="1:10" x14ac:dyDescent="0.25">
      <c r="A273" s="36">
        <v>19</v>
      </c>
      <c r="B273" s="99" t="s">
        <v>404</v>
      </c>
      <c r="C273" s="100" t="s">
        <v>191</v>
      </c>
      <c r="D273" s="100">
        <v>1</v>
      </c>
      <c r="E273" s="101" t="s">
        <v>403</v>
      </c>
      <c r="F273" s="87">
        <f t="shared" si="38"/>
        <v>2000000</v>
      </c>
      <c r="G273" s="87"/>
      <c r="H273" s="99"/>
      <c r="I273" s="41"/>
      <c r="J273" s="41"/>
    </row>
    <row r="274" spans="1:10" ht="31.5" x14ac:dyDescent="0.25">
      <c r="A274" s="36">
        <v>20</v>
      </c>
      <c r="B274" s="99" t="s">
        <v>405</v>
      </c>
      <c r="C274" s="100" t="s">
        <v>191</v>
      </c>
      <c r="D274" s="100">
        <v>1</v>
      </c>
      <c r="E274" s="101" t="s">
        <v>406</v>
      </c>
      <c r="F274" s="87">
        <f t="shared" si="38"/>
        <v>200000000</v>
      </c>
      <c r="G274" s="87"/>
      <c r="H274" s="99"/>
      <c r="I274" s="41"/>
      <c r="J274" s="41"/>
    </row>
    <row r="275" spans="1:10" ht="78.75" x14ac:dyDescent="0.25">
      <c r="A275" s="36">
        <v>21</v>
      </c>
      <c r="B275" s="99" t="s">
        <v>407</v>
      </c>
      <c r="C275" s="100" t="s">
        <v>191</v>
      </c>
      <c r="D275" s="100">
        <v>1</v>
      </c>
      <c r="E275" s="101" t="s">
        <v>408</v>
      </c>
      <c r="F275" s="87">
        <f t="shared" si="38"/>
        <v>85000000</v>
      </c>
      <c r="G275" s="87"/>
      <c r="H275" s="99"/>
      <c r="I275" s="41"/>
      <c r="J275" s="41"/>
    </row>
    <row r="276" spans="1:10" ht="31.5" x14ac:dyDescent="0.25">
      <c r="A276" s="36">
        <v>22</v>
      </c>
      <c r="B276" s="99" t="s">
        <v>409</v>
      </c>
      <c r="C276" s="100" t="s">
        <v>191</v>
      </c>
      <c r="D276" s="100">
        <v>1</v>
      </c>
      <c r="E276" s="101" t="s">
        <v>410</v>
      </c>
      <c r="F276" s="87">
        <f t="shared" si="38"/>
        <v>98000000</v>
      </c>
      <c r="G276" s="87"/>
      <c r="H276" s="99"/>
      <c r="I276" s="41"/>
      <c r="J276" s="41"/>
    </row>
    <row r="277" spans="1:10" ht="31.5" x14ac:dyDescent="0.25">
      <c r="A277" s="36">
        <v>23</v>
      </c>
      <c r="B277" s="99" t="s">
        <v>411</v>
      </c>
      <c r="C277" s="100" t="s">
        <v>191</v>
      </c>
      <c r="D277" s="100">
        <v>1</v>
      </c>
      <c r="E277" s="101" t="s">
        <v>412</v>
      </c>
      <c r="F277" s="87">
        <f t="shared" si="38"/>
        <v>70000000</v>
      </c>
      <c r="G277" s="87"/>
      <c r="H277" s="99"/>
      <c r="I277" s="41"/>
      <c r="J277" s="41"/>
    </row>
    <row r="278" spans="1:10" ht="31.5" x14ac:dyDescent="0.25">
      <c r="A278" s="36">
        <v>24</v>
      </c>
      <c r="B278" s="99" t="s">
        <v>413</v>
      </c>
      <c r="C278" s="100" t="s">
        <v>191</v>
      </c>
      <c r="D278" s="100">
        <v>1</v>
      </c>
      <c r="E278" s="101" t="s">
        <v>414</v>
      </c>
      <c r="F278" s="87">
        <f t="shared" si="38"/>
        <v>220000000</v>
      </c>
      <c r="G278" s="87"/>
      <c r="H278" s="99"/>
      <c r="I278" s="41"/>
      <c r="J278" s="41"/>
    </row>
    <row r="279" spans="1:10" ht="31.5" x14ac:dyDescent="0.25">
      <c r="A279" s="36">
        <v>25</v>
      </c>
      <c r="B279" s="99" t="s">
        <v>415</v>
      </c>
      <c r="C279" s="100" t="s">
        <v>191</v>
      </c>
      <c r="D279" s="100">
        <v>1</v>
      </c>
      <c r="E279" s="101" t="s">
        <v>416</v>
      </c>
      <c r="F279" s="87">
        <f t="shared" si="38"/>
        <v>75000000</v>
      </c>
      <c r="G279" s="87"/>
      <c r="H279" s="99"/>
      <c r="I279" s="41"/>
      <c r="J279" s="41"/>
    </row>
    <row r="280" spans="1:10" ht="47.25" x14ac:dyDescent="0.25">
      <c r="A280" s="36">
        <v>26</v>
      </c>
      <c r="B280" s="99" t="s">
        <v>417</v>
      </c>
      <c r="C280" s="100" t="s">
        <v>191</v>
      </c>
      <c r="D280" s="100">
        <v>1</v>
      </c>
      <c r="E280" s="101" t="s">
        <v>412</v>
      </c>
      <c r="F280" s="87">
        <f t="shared" si="38"/>
        <v>70000000</v>
      </c>
      <c r="G280" s="87"/>
      <c r="H280" s="99"/>
      <c r="I280" s="41"/>
      <c r="J280" s="41"/>
    </row>
    <row r="281" spans="1:10" x14ac:dyDescent="0.25">
      <c r="A281" s="36">
        <v>27</v>
      </c>
      <c r="B281" s="99" t="s">
        <v>418</v>
      </c>
      <c r="C281" s="100" t="s">
        <v>191</v>
      </c>
      <c r="D281" s="100">
        <v>1</v>
      </c>
      <c r="E281" s="101" t="s">
        <v>419</v>
      </c>
      <c r="F281" s="87">
        <f t="shared" si="38"/>
        <v>1000000</v>
      </c>
      <c r="G281" s="87"/>
      <c r="H281" s="99"/>
      <c r="I281" s="41"/>
      <c r="J281" s="41"/>
    </row>
    <row r="282" spans="1:10" x14ac:dyDescent="0.25">
      <c r="A282" s="36">
        <v>28</v>
      </c>
      <c r="B282" s="99" t="s">
        <v>420</v>
      </c>
      <c r="C282" s="100" t="s">
        <v>191</v>
      </c>
      <c r="D282" s="100">
        <v>1</v>
      </c>
      <c r="E282" s="101" t="s">
        <v>403</v>
      </c>
      <c r="F282" s="87">
        <f t="shared" si="38"/>
        <v>2000000</v>
      </c>
      <c r="G282" s="87"/>
      <c r="H282" s="99"/>
      <c r="I282" s="41"/>
      <c r="J282" s="41"/>
    </row>
    <row r="283" spans="1:10" x14ac:dyDescent="0.25">
      <c r="A283" s="36">
        <v>29</v>
      </c>
      <c r="B283" s="99" t="s">
        <v>421</v>
      </c>
      <c r="C283" s="100" t="s">
        <v>191</v>
      </c>
      <c r="D283" s="100">
        <v>1</v>
      </c>
      <c r="E283" s="101" t="s">
        <v>422</v>
      </c>
      <c r="F283" s="87">
        <f t="shared" si="38"/>
        <v>1500000</v>
      </c>
      <c r="G283" s="87"/>
      <c r="H283" s="99"/>
      <c r="I283" s="41"/>
      <c r="J283" s="41"/>
    </row>
    <row r="284" spans="1:10" ht="31.5" x14ac:dyDescent="0.25">
      <c r="A284" s="36">
        <v>30</v>
      </c>
      <c r="B284" s="99" t="s">
        <v>423</v>
      </c>
      <c r="C284" s="100" t="s">
        <v>191</v>
      </c>
      <c r="D284" s="100">
        <v>1</v>
      </c>
      <c r="E284" s="101" t="s">
        <v>424</v>
      </c>
      <c r="F284" s="87">
        <f t="shared" si="38"/>
        <v>130000000</v>
      </c>
      <c r="G284" s="87"/>
      <c r="H284" s="99"/>
      <c r="I284" s="41"/>
      <c r="J284" s="41"/>
    </row>
    <row r="285" spans="1:10" x14ac:dyDescent="0.25">
      <c r="A285" s="36">
        <v>31</v>
      </c>
      <c r="B285" s="99" t="s">
        <v>425</v>
      </c>
      <c r="C285" s="100" t="s">
        <v>191</v>
      </c>
      <c r="D285" s="100">
        <v>1</v>
      </c>
      <c r="E285" s="101" t="s">
        <v>412</v>
      </c>
      <c r="F285" s="87">
        <f t="shared" si="38"/>
        <v>70000000</v>
      </c>
      <c r="G285" s="87"/>
      <c r="H285" s="99"/>
      <c r="I285" s="41"/>
      <c r="J285" s="41"/>
    </row>
    <row r="286" spans="1:10" x14ac:dyDescent="0.25">
      <c r="A286" s="36">
        <v>32</v>
      </c>
      <c r="B286" s="99" t="s">
        <v>426</v>
      </c>
      <c r="C286" s="100" t="s">
        <v>191</v>
      </c>
      <c r="D286" s="100">
        <v>1</v>
      </c>
      <c r="E286" s="101" t="s">
        <v>427</v>
      </c>
      <c r="F286" s="87">
        <f t="shared" si="38"/>
        <v>5000000</v>
      </c>
      <c r="G286" s="87"/>
      <c r="H286" s="99"/>
      <c r="I286" s="41"/>
      <c r="J286" s="41"/>
    </row>
    <row r="287" spans="1:10" x14ac:dyDescent="0.25">
      <c r="A287" s="36">
        <v>33</v>
      </c>
      <c r="B287" s="99" t="s">
        <v>428</v>
      </c>
      <c r="C287" s="100" t="s">
        <v>191</v>
      </c>
      <c r="D287" s="100">
        <v>1</v>
      </c>
      <c r="E287" s="101" t="s">
        <v>427</v>
      </c>
      <c r="F287" s="87">
        <f t="shared" si="38"/>
        <v>5000000</v>
      </c>
      <c r="G287" s="87"/>
      <c r="H287" s="99"/>
      <c r="I287" s="41"/>
      <c r="J287" s="41"/>
    </row>
    <row r="288" spans="1:10" x14ac:dyDescent="0.25">
      <c r="A288" s="36">
        <v>34</v>
      </c>
      <c r="B288" s="99" t="s">
        <v>429</v>
      </c>
      <c r="C288" s="100" t="s">
        <v>191</v>
      </c>
      <c r="D288" s="100">
        <v>1</v>
      </c>
      <c r="E288" s="101" t="s">
        <v>430</v>
      </c>
      <c r="F288" s="87">
        <f t="shared" si="38"/>
        <v>370000000</v>
      </c>
      <c r="G288" s="87"/>
      <c r="H288" s="99"/>
      <c r="I288" s="41"/>
      <c r="J288" s="41"/>
    </row>
    <row r="289" spans="1:10" x14ac:dyDescent="0.25">
      <c r="A289" s="36">
        <v>35</v>
      </c>
      <c r="B289" s="99" t="s">
        <v>431</v>
      </c>
      <c r="C289" s="100" t="s">
        <v>191</v>
      </c>
      <c r="D289" s="100">
        <v>1</v>
      </c>
      <c r="E289" s="101" t="s">
        <v>432</v>
      </c>
      <c r="F289" s="87">
        <f t="shared" si="38"/>
        <v>180000000</v>
      </c>
      <c r="G289" s="87"/>
      <c r="H289" s="99"/>
      <c r="I289" s="41"/>
      <c r="J289" s="41"/>
    </row>
    <row r="290" spans="1:10" x14ac:dyDescent="0.25">
      <c r="A290" s="36">
        <v>36</v>
      </c>
      <c r="B290" s="99" t="s">
        <v>433</v>
      </c>
      <c r="C290" s="100" t="s">
        <v>191</v>
      </c>
      <c r="D290" s="100">
        <v>1</v>
      </c>
      <c r="E290" s="101">
        <v>250</v>
      </c>
      <c r="F290" s="87">
        <f t="shared" si="38"/>
        <v>250</v>
      </c>
      <c r="G290" s="87"/>
      <c r="H290" s="99"/>
      <c r="I290" s="41"/>
      <c r="J290" s="41"/>
    </row>
    <row r="291" spans="1:10" x14ac:dyDescent="0.25">
      <c r="A291" s="36">
        <v>37</v>
      </c>
      <c r="B291" s="99" t="s">
        <v>434</v>
      </c>
      <c r="C291" s="100" t="s">
        <v>191</v>
      </c>
      <c r="D291" s="100">
        <v>1</v>
      </c>
      <c r="E291" s="101" t="s">
        <v>435</v>
      </c>
      <c r="F291" s="87">
        <f t="shared" si="38"/>
        <v>86000000</v>
      </c>
      <c r="G291" s="87"/>
      <c r="H291" s="99"/>
      <c r="I291" s="41"/>
      <c r="J291" s="41"/>
    </row>
    <row r="292" spans="1:10" ht="18.75" x14ac:dyDescent="0.25">
      <c r="A292" s="36">
        <v>38</v>
      </c>
      <c r="B292" s="99" t="s">
        <v>436</v>
      </c>
      <c r="C292" s="100" t="s">
        <v>191</v>
      </c>
      <c r="D292" s="100">
        <v>1</v>
      </c>
      <c r="E292" s="101" t="s">
        <v>437</v>
      </c>
      <c r="F292" s="87">
        <f t="shared" si="38"/>
        <v>42000000</v>
      </c>
      <c r="G292" s="87"/>
      <c r="H292" s="99"/>
      <c r="I292" s="41"/>
      <c r="J292" s="41"/>
    </row>
    <row r="293" spans="1:10" x14ac:dyDescent="0.25">
      <c r="A293" s="36">
        <v>39</v>
      </c>
      <c r="B293" s="99" t="s">
        <v>438</v>
      </c>
      <c r="C293" s="100" t="s">
        <v>191</v>
      </c>
      <c r="D293" s="100">
        <v>1</v>
      </c>
      <c r="E293" s="101" t="s">
        <v>362</v>
      </c>
      <c r="F293" s="101">
        <f t="shared" si="38"/>
        <v>50000000</v>
      </c>
      <c r="G293" s="101"/>
      <c r="H293" s="99"/>
      <c r="I293" s="41"/>
      <c r="J293" s="41"/>
    </row>
    <row r="294" spans="1:10" x14ac:dyDescent="0.25">
      <c r="A294" s="36">
        <v>40</v>
      </c>
      <c r="B294" s="99" t="s">
        <v>439</v>
      </c>
      <c r="C294" s="100" t="s">
        <v>191</v>
      </c>
      <c r="D294" s="100">
        <v>1</v>
      </c>
      <c r="E294" s="102">
        <v>174000000</v>
      </c>
      <c r="F294" s="102">
        <f t="shared" si="38"/>
        <v>174000000</v>
      </c>
      <c r="G294" s="102"/>
      <c r="H294" s="99"/>
      <c r="I294" s="41"/>
      <c r="J294" s="41"/>
    </row>
    <row r="295" spans="1:10" ht="36" customHeight="1" x14ac:dyDescent="0.25">
      <c r="A295" s="36">
        <v>41</v>
      </c>
      <c r="B295" s="99" t="s">
        <v>440</v>
      </c>
      <c r="C295" s="100" t="s">
        <v>191</v>
      </c>
      <c r="D295" s="100">
        <v>1</v>
      </c>
      <c r="E295" s="102">
        <v>2500000000</v>
      </c>
      <c r="F295" s="102">
        <f t="shared" si="38"/>
        <v>2500000000</v>
      </c>
      <c r="G295" s="102"/>
      <c r="H295" s="99"/>
      <c r="I295" s="41"/>
      <c r="J295" s="41"/>
    </row>
    <row r="296" spans="1:10" x14ac:dyDescent="0.25">
      <c r="A296" s="70" t="s">
        <v>441</v>
      </c>
      <c r="B296" s="51" t="s">
        <v>442</v>
      </c>
      <c r="C296" s="103"/>
      <c r="D296" s="103"/>
      <c r="E296" s="28"/>
      <c r="F296" s="94">
        <f>SUM(F297:F305)</f>
        <v>6895000000</v>
      </c>
      <c r="G296" s="94"/>
      <c r="H296" s="95">
        <f t="shared" ref="H296:J296" si="39">SUM(H297:H305)</f>
        <v>5060000000</v>
      </c>
      <c r="I296" s="57">
        <f t="shared" si="39"/>
        <v>0</v>
      </c>
      <c r="J296" s="57">
        <f t="shared" si="39"/>
        <v>0</v>
      </c>
    </row>
    <row r="297" spans="1:10" x14ac:dyDescent="0.25">
      <c r="A297" s="36">
        <v>1</v>
      </c>
      <c r="B297" s="2" t="s">
        <v>443</v>
      </c>
      <c r="C297" s="36" t="s">
        <v>191</v>
      </c>
      <c r="D297" s="36">
        <v>1</v>
      </c>
      <c r="E297" s="87">
        <v>200000000</v>
      </c>
      <c r="F297" s="87">
        <f t="shared" si="31"/>
        <v>200000000</v>
      </c>
      <c r="G297" s="87"/>
      <c r="H297" s="40"/>
      <c r="I297" s="41"/>
      <c r="J297" s="41"/>
    </row>
    <row r="298" spans="1:10" x14ac:dyDescent="0.25">
      <c r="A298" s="36">
        <v>2</v>
      </c>
      <c r="B298" s="50" t="s">
        <v>444</v>
      </c>
      <c r="C298" s="42" t="s">
        <v>445</v>
      </c>
      <c r="D298" s="104">
        <v>1</v>
      </c>
      <c r="E298" s="87">
        <v>500000000</v>
      </c>
      <c r="F298" s="87">
        <f>D298*E298</f>
        <v>500000000</v>
      </c>
      <c r="G298" s="87"/>
      <c r="H298" s="40"/>
      <c r="I298" s="41"/>
      <c r="J298" s="41"/>
    </row>
    <row r="299" spans="1:10" x14ac:dyDescent="0.25">
      <c r="A299" s="36">
        <v>3</v>
      </c>
      <c r="B299" s="88" t="s">
        <v>227</v>
      </c>
      <c r="C299" s="1" t="s">
        <v>191</v>
      </c>
      <c r="D299" s="104">
        <v>8</v>
      </c>
      <c r="E299" s="87">
        <v>55000000</v>
      </c>
      <c r="F299" s="87">
        <f>D299*E299</f>
        <v>440000000</v>
      </c>
      <c r="G299" s="87"/>
      <c r="H299" s="91">
        <f>F299</f>
        <v>440000000</v>
      </c>
      <c r="I299" s="41"/>
      <c r="J299" s="41"/>
    </row>
    <row r="300" spans="1:10" ht="31.5" x14ac:dyDescent="0.25">
      <c r="A300" s="36">
        <v>4</v>
      </c>
      <c r="B300" s="50" t="s">
        <v>350</v>
      </c>
      <c r="C300" s="92" t="s">
        <v>191</v>
      </c>
      <c r="D300" s="104">
        <v>2</v>
      </c>
      <c r="E300" s="87">
        <v>170000000</v>
      </c>
      <c r="F300" s="87">
        <f t="shared" ref="F300:F303" si="40">D300*E300</f>
        <v>340000000</v>
      </c>
      <c r="G300" s="87"/>
      <c r="H300" s="91">
        <f>F300</f>
        <v>340000000</v>
      </c>
      <c r="I300" s="41"/>
      <c r="J300" s="41"/>
    </row>
    <row r="301" spans="1:10" x14ac:dyDescent="0.25">
      <c r="A301" s="36">
        <v>5</v>
      </c>
      <c r="B301" s="50" t="s">
        <v>348</v>
      </c>
      <c r="C301" s="36" t="s">
        <v>191</v>
      </c>
      <c r="D301" s="36">
        <v>1</v>
      </c>
      <c r="E301" s="48">
        <v>950000000</v>
      </c>
      <c r="F301" s="87">
        <f t="shared" si="40"/>
        <v>950000000</v>
      </c>
      <c r="G301" s="87"/>
      <c r="H301" s="91"/>
      <c r="I301" s="41"/>
      <c r="J301" s="41"/>
    </row>
    <row r="302" spans="1:10" x14ac:dyDescent="0.25">
      <c r="A302" s="36">
        <v>6</v>
      </c>
      <c r="B302" s="50" t="s">
        <v>330</v>
      </c>
      <c r="C302" s="36" t="s">
        <v>194</v>
      </c>
      <c r="D302" s="36">
        <v>10</v>
      </c>
      <c r="E302" s="48">
        <v>18500000</v>
      </c>
      <c r="F302" s="87">
        <f t="shared" si="40"/>
        <v>185000000</v>
      </c>
      <c r="G302" s="87"/>
      <c r="H302" s="91"/>
      <c r="I302" s="41"/>
      <c r="J302" s="41"/>
    </row>
    <row r="303" spans="1:10" x14ac:dyDescent="0.25">
      <c r="A303" s="36">
        <v>7</v>
      </c>
      <c r="B303" s="50" t="s">
        <v>351</v>
      </c>
      <c r="C303" s="1" t="s">
        <v>191</v>
      </c>
      <c r="D303" s="104">
        <v>1</v>
      </c>
      <c r="E303" s="87">
        <v>650000000</v>
      </c>
      <c r="F303" s="87">
        <f t="shared" si="40"/>
        <v>650000000</v>
      </c>
      <c r="G303" s="87"/>
      <c r="H303" s="91">
        <f>F303</f>
        <v>650000000</v>
      </c>
      <c r="I303" s="41"/>
      <c r="J303" s="41"/>
    </row>
    <row r="304" spans="1:10" x14ac:dyDescent="0.25">
      <c r="A304" s="36">
        <v>8</v>
      </c>
      <c r="B304" s="67" t="s">
        <v>329</v>
      </c>
      <c r="C304" s="68" t="s">
        <v>191</v>
      </c>
      <c r="D304" s="104">
        <v>1</v>
      </c>
      <c r="E304" s="87">
        <v>1130000000</v>
      </c>
      <c r="F304" s="87">
        <f>D304*E304</f>
        <v>1130000000</v>
      </c>
      <c r="G304" s="87"/>
      <c r="H304" s="91">
        <f>F304</f>
        <v>1130000000</v>
      </c>
      <c r="I304" s="41"/>
      <c r="J304" s="41"/>
    </row>
    <row r="305" spans="1:10" ht="31.5" x14ac:dyDescent="0.25">
      <c r="A305" s="36">
        <v>9</v>
      </c>
      <c r="B305" s="67" t="s">
        <v>353</v>
      </c>
      <c r="C305" s="68" t="s">
        <v>184</v>
      </c>
      <c r="D305" s="104">
        <v>1</v>
      </c>
      <c r="E305" s="102">
        <v>2500000000</v>
      </c>
      <c r="F305" s="87">
        <f>D305*E305</f>
        <v>2500000000</v>
      </c>
      <c r="G305" s="87"/>
      <c r="H305" s="91">
        <f>F305</f>
        <v>2500000000</v>
      </c>
      <c r="I305" s="41"/>
      <c r="J305" s="41"/>
    </row>
    <row r="306" spans="1:10" x14ac:dyDescent="0.25">
      <c r="A306" s="70" t="s">
        <v>446</v>
      </c>
      <c r="B306" s="51" t="s">
        <v>447</v>
      </c>
      <c r="C306" s="103"/>
      <c r="D306" s="103"/>
      <c r="E306" s="105"/>
      <c r="F306" s="94">
        <f>SUM(F307:F311)</f>
        <v>561000000</v>
      </c>
      <c r="G306" s="94"/>
      <c r="H306" s="95">
        <f t="shared" ref="H306:J306" si="41">SUM(H307:H311)</f>
        <v>225000000</v>
      </c>
      <c r="I306" s="57">
        <f t="shared" si="41"/>
        <v>0</v>
      </c>
      <c r="J306" s="57">
        <f t="shared" si="41"/>
        <v>0</v>
      </c>
    </row>
    <row r="307" spans="1:10" x14ac:dyDescent="0.25">
      <c r="A307" s="36">
        <v>1</v>
      </c>
      <c r="B307" s="11" t="s">
        <v>448</v>
      </c>
      <c r="C307" s="36" t="s">
        <v>178</v>
      </c>
      <c r="D307" s="36">
        <v>2</v>
      </c>
      <c r="E307" s="87">
        <v>12000000</v>
      </c>
      <c r="F307" s="87">
        <f t="shared" ref="F307:F308" si="42">D307*E307</f>
        <v>24000000</v>
      </c>
      <c r="G307" s="87"/>
      <c r="H307" s="40"/>
      <c r="I307" s="41"/>
      <c r="J307" s="41"/>
    </row>
    <row r="308" spans="1:10" x14ac:dyDescent="0.25">
      <c r="A308" s="36">
        <v>2</v>
      </c>
      <c r="B308" s="11" t="s">
        <v>304</v>
      </c>
      <c r="C308" s="36" t="s">
        <v>191</v>
      </c>
      <c r="D308" s="36">
        <v>2</v>
      </c>
      <c r="E308" s="87">
        <v>6000000</v>
      </c>
      <c r="F308" s="87">
        <f t="shared" si="42"/>
        <v>12000000</v>
      </c>
      <c r="G308" s="87"/>
      <c r="H308" s="40"/>
      <c r="I308" s="41"/>
      <c r="J308" s="41"/>
    </row>
    <row r="309" spans="1:10" x14ac:dyDescent="0.25">
      <c r="A309" s="36">
        <v>3</v>
      </c>
      <c r="B309" s="88" t="s">
        <v>227</v>
      </c>
      <c r="C309" s="1" t="s">
        <v>191</v>
      </c>
      <c r="D309" s="104">
        <v>1</v>
      </c>
      <c r="E309" s="87">
        <v>55000000</v>
      </c>
      <c r="F309" s="87">
        <f>D309*E309</f>
        <v>55000000</v>
      </c>
      <c r="G309" s="87"/>
      <c r="H309" s="91">
        <f>F309</f>
        <v>55000000</v>
      </c>
      <c r="I309" s="41"/>
      <c r="J309" s="41"/>
    </row>
    <row r="310" spans="1:10" x14ac:dyDescent="0.25">
      <c r="A310" s="36">
        <v>4</v>
      </c>
      <c r="B310" s="88" t="s">
        <v>449</v>
      </c>
      <c r="C310" s="1" t="s">
        <v>450</v>
      </c>
      <c r="D310" s="104">
        <v>1</v>
      </c>
      <c r="E310" s="87">
        <v>300000000</v>
      </c>
      <c r="F310" s="87">
        <f>D310*E310</f>
        <v>300000000</v>
      </c>
      <c r="G310" s="87"/>
      <c r="H310" s="91"/>
      <c r="I310" s="41"/>
      <c r="J310" s="41"/>
    </row>
    <row r="311" spans="1:10" ht="31.5" x14ac:dyDescent="0.25">
      <c r="A311" s="36">
        <v>5</v>
      </c>
      <c r="B311" s="50" t="s">
        <v>350</v>
      </c>
      <c r="C311" s="92" t="s">
        <v>191</v>
      </c>
      <c r="D311" s="104">
        <v>1</v>
      </c>
      <c r="E311" s="87">
        <v>170000000</v>
      </c>
      <c r="F311" s="87">
        <f>D311*E311</f>
        <v>170000000</v>
      </c>
      <c r="G311" s="87"/>
      <c r="H311" s="91">
        <f>F311</f>
        <v>170000000</v>
      </c>
      <c r="I311" s="41"/>
      <c r="J311" s="41"/>
    </row>
    <row r="312" spans="1:10" x14ac:dyDescent="0.25">
      <c r="A312" s="70" t="s">
        <v>451</v>
      </c>
      <c r="B312" s="51" t="s">
        <v>452</v>
      </c>
      <c r="C312" s="29"/>
      <c r="D312" s="29"/>
      <c r="E312" s="28"/>
      <c r="F312" s="105">
        <f>SUM(F313)</f>
        <v>300000000</v>
      </c>
      <c r="G312" s="105"/>
      <c r="H312" s="57">
        <f t="shared" ref="H312:J312" si="43">SUM(H313)</f>
        <v>0</v>
      </c>
      <c r="I312" s="57">
        <f t="shared" si="43"/>
        <v>0</v>
      </c>
      <c r="J312" s="57">
        <f t="shared" si="43"/>
        <v>0</v>
      </c>
    </row>
    <row r="313" spans="1:10" ht="31.5" x14ac:dyDescent="0.25">
      <c r="A313" s="36">
        <v>1</v>
      </c>
      <c r="B313" s="50" t="s">
        <v>185</v>
      </c>
      <c r="C313" s="106"/>
      <c r="D313" s="106"/>
      <c r="E313" s="70"/>
      <c r="F313" s="87">
        <v>300000000</v>
      </c>
      <c r="G313" s="87"/>
      <c r="H313" s="40"/>
      <c r="I313" s="41"/>
      <c r="J313" s="41"/>
    </row>
    <row r="314" spans="1:10" x14ac:dyDescent="0.25">
      <c r="A314" s="105" t="s">
        <v>453</v>
      </c>
      <c r="B314" s="107" t="s">
        <v>454</v>
      </c>
      <c r="C314" s="105"/>
      <c r="D314" s="105"/>
      <c r="E314" s="105"/>
      <c r="F314" s="105">
        <v>10000000000</v>
      </c>
      <c r="G314" s="105"/>
      <c r="H314" s="105"/>
      <c r="I314" s="105"/>
      <c r="J314" s="105"/>
    </row>
  </sheetData>
  <mergeCells count="9">
    <mergeCell ref="A1:J1"/>
    <mergeCell ref="A2:J2"/>
    <mergeCell ref="A4:A5"/>
    <mergeCell ref="B4:B5"/>
    <mergeCell ref="C4:C5"/>
    <mergeCell ref="D4:D5"/>
    <mergeCell ref="E4:E5"/>
    <mergeCell ref="F4:F5"/>
    <mergeCell ref="H4:J4"/>
  </mergeCells>
  <pageMargins left="0.5" right="0.39370078740157499" top="0.43307086614173201" bottom="0.43307086614173201" header="0.31496062992126" footer="0.31496062992126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zoomScale="85" zoomScaleNormal="85" workbookViewId="0">
      <selection activeCell="F22" sqref="F22"/>
    </sheetView>
  </sheetViews>
  <sheetFormatPr defaultRowHeight="16.5" x14ac:dyDescent="0.25"/>
  <cols>
    <col min="1" max="1" width="7.5703125" style="109" customWidth="1"/>
    <col min="2" max="2" width="39.85546875" style="129" customWidth="1"/>
    <col min="3" max="3" width="12" style="108" customWidth="1"/>
    <col min="4" max="4" width="12.85546875" style="108" customWidth="1"/>
    <col min="5" max="5" width="12.42578125" style="108" customWidth="1"/>
    <col min="6" max="6" width="11.85546875" style="108" customWidth="1"/>
    <col min="7" max="7" width="12" style="108" customWidth="1"/>
    <col min="8" max="8" width="15.85546875" style="108" customWidth="1"/>
    <col min="9" max="9" width="13.7109375" style="108" customWidth="1"/>
    <col min="10" max="10" width="12.7109375" style="108" customWidth="1"/>
    <col min="11" max="256" width="9.140625" style="108"/>
    <col min="257" max="257" width="7.5703125" style="108" customWidth="1"/>
    <col min="258" max="258" width="39.85546875" style="108" customWidth="1"/>
    <col min="259" max="259" width="12" style="108" customWidth="1"/>
    <col min="260" max="260" width="12.85546875" style="108" customWidth="1"/>
    <col min="261" max="261" width="12.42578125" style="108" customWidth="1"/>
    <col min="262" max="262" width="11.85546875" style="108" customWidth="1"/>
    <col min="263" max="263" width="12" style="108" customWidth="1"/>
    <col min="264" max="264" width="15.85546875" style="108" customWidth="1"/>
    <col min="265" max="265" width="13.7109375" style="108" customWidth="1"/>
    <col min="266" max="266" width="12.7109375" style="108" customWidth="1"/>
    <col min="267" max="512" width="9.140625" style="108"/>
    <col min="513" max="513" width="7.5703125" style="108" customWidth="1"/>
    <col min="514" max="514" width="39.85546875" style="108" customWidth="1"/>
    <col min="515" max="515" width="12" style="108" customWidth="1"/>
    <col min="516" max="516" width="12.85546875" style="108" customWidth="1"/>
    <col min="517" max="517" width="12.42578125" style="108" customWidth="1"/>
    <col min="518" max="518" width="11.85546875" style="108" customWidth="1"/>
    <col min="519" max="519" width="12" style="108" customWidth="1"/>
    <col min="520" max="520" width="15.85546875" style="108" customWidth="1"/>
    <col min="521" max="521" width="13.7109375" style="108" customWidth="1"/>
    <col min="522" max="522" width="12.7109375" style="108" customWidth="1"/>
    <col min="523" max="768" width="9.140625" style="108"/>
    <col min="769" max="769" width="7.5703125" style="108" customWidth="1"/>
    <col min="770" max="770" width="39.85546875" style="108" customWidth="1"/>
    <col min="771" max="771" width="12" style="108" customWidth="1"/>
    <col min="772" max="772" width="12.85546875" style="108" customWidth="1"/>
    <col min="773" max="773" width="12.42578125" style="108" customWidth="1"/>
    <col min="774" max="774" width="11.85546875" style="108" customWidth="1"/>
    <col min="775" max="775" width="12" style="108" customWidth="1"/>
    <col min="776" max="776" width="15.85546875" style="108" customWidth="1"/>
    <col min="777" max="777" width="13.7109375" style="108" customWidth="1"/>
    <col min="778" max="778" width="12.7109375" style="108" customWidth="1"/>
    <col min="779" max="1024" width="9.140625" style="108"/>
    <col min="1025" max="1025" width="7.5703125" style="108" customWidth="1"/>
    <col min="1026" max="1026" width="39.85546875" style="108" customWidth="1"/>
    <col min="1027" max="1027" width="12" style="108" customWidth="1"/>
    <col min="1028" max="1028" width="12.85546875" style="108" customWidth="1"/>
    <col min="1029" max="1029" width="12.42578125" style="108" customWidth="1"/>
    <col min="1030" max="1030" width="11.85546875" style="108" customWidth="1"/>
    <col min="1031" max="1031" width="12" style="108" customWidth="1"/>
    <col min="1032" max="1032" width="15.85546875" style="108" customWidth="1"/>
    <col min="1033" max="1033" width="13.7109375" style="108" customWidth="1"/>
    <col min="1034" max="1034" width="12.7109375" style="108" customWidth="1"/>
    <col min="1035" max="1280" width="9.140625" style="108"/>
    <col min="1281" max="1281" width="7.5703125" style="108" customWidth="1"/>
    <col min="1282" max="1282" width="39.85546875" style="108" customWidth="1"/>
    <col min="1283" max="1283" width="12" style="108" customWidth="1"/>
    <col min="1284" max="1284" width="12.85546875" style="108" customWidth="1"/>
    <col min="1285" max="1285" width="12.42578125" style="108" customWidth="1"/>
    <col min="1286" max="1286" width="11.85546875" style="108" customWidth="1"/>
    <col min="1287" max="1287" width="12" style="108" customWidth="1"/>
    <col min="1288" max="1288" width="15.85546875" style="108" customWidth="1"/>
    <col min="1289" max="1289" width="13.7109375" style="108" customWidth="1"/>
    <col min="1290" max="1290" width="12.7109375" style="108" customWidth="1"/>
    <col min="1291" max="1536" width="9.140625" style="108"/>
    <col min="1537" max="1537" width="7.5703125" style="108" customWidth="1"/>
    <col min="1538" max="1538" width="39.85546875" style="108" customWidth="1"/>
    <col min="1539" max="1539" width="12" style="108" customWidth="1"/>
    <col min="1540" max="1540" width="12.85546875" style="108" customWidth="1"/>
    <col min="1541" max="1541" width="12.42578125" style="108" customWidth="1"/>
    <col min="1542" max="1542" width="11.85546875" style="108" customWidth="1"/>
    <col min="1543" max="1543" width="12" style="108" customWidth="1"/>
    <col min="1544" max="1544" width="15.85546875" style="108" customWidth="1"/>
    <col min="1545" max="1545" width="13.7109375" style="108" customWidth="1"/>
    <col min="1546" max="1546" width="12.7109375" style="108" customWidth="1"/>
    <col min="1547" max="1792" width="9.140625" style="108"/>
    <col min="1793" max="1793" width="7.5703125" style="108" customWidth="1"/>
    <col min="1794" max="1794" width="39.85546875" style="108" customWidth="1"/>
    <col min="1795" max="1795" width="12" style="108" customWidth="1"/>
    <col min="1796" max="1796" width="12.85546875" style="108" customWidth="1"/>
    <col min="1797" max="1797" width="12.42578125" style="108" customWidth="1"/>
    <col min="1798" max="1798" width="11.85546875" style="108" customWidth="1"/>
    <col min="1799" max="1799" width="12" style="108" customWidth="1"/>
    <col min="1800" max="1800" width="15.85546875" style="108" customWidth="1"/>
    <col min="1801" max="1801" width="13.7109375" style="108" customWidth="1"/>
    <col min="1802" max="1802" width="12.7109375" style="108" customWidth="1"/>
    <col min="1803" max="2048" width="9.140625" style="108"/>
    <col min="2049" max="2049" width="7.5703125" style="108" customWidth="1"/>
    <col min="2050" max="2050" width="39.85546875" style="108" customWidth="1"/>
    <col min="2051" max="2051" width="12" style="108" customWidth="1"/>
    <col min="2052" max="2052" width="12.85546875" style="108" customWidth="1"/>
    <col min="2053" max="2053" width="12.42578125" style="108" customWidth="1"/>
    <col min="2054" max="2054" width="11.85546875" style="108" customWidth="1"/>
    <col min="2055" max="2055" width="12" style="108" customWidth="1"/>
    <col min="2056" max="2056" width="15.85546875" style="108" customWidth="1"/>
    <col min="2057" max="2057" width="13.7109375" style="108" customWidth="1"/>
    <col min="2058" max="2058" width="12.7109375" style="108" customWidth="1"/>
    <col min="2059" max="2304" width="9.140625" style="108"/>
    <col min="2305" max="2305" width="7.5703125" style="108" customWidth="1"/>
    <col min="2306" max="2306" width="39.85546875" style="108" customWidth="1"/>
    <col min="2307" max="2307" width="12" style="108" customWidth="1"/>
    <col min="2308" max="2308" width="12.85546875" style="108" customWidth="1"/>
    <col min="2309" max="2309" width="12.42578125" style="108" customWidth="1"/>
    <col min="2310" max="2310" width="11.85546875" style="108" customWidth="1"/>
    <col min="2311" max="2311" width="12" style="108" customWidth="1"/>
    <col min="2312" max="2312" width="15.85546875" style="108" customWidth="1"/>
    <col min="2313" max="2313" width="13.7109375" style="108" customWidth="1"/>
    <col min="2314" max="2314" width="12.7109375" style="108" customWidth="1"/>
    <col min="2315" max="2560" width="9.140625" style="108"/>
    <col min="2561" max="2561" width="7.5703125" style="108" customWidth="1"/>
    <col min="2562" max="2562" width="39.85546875" style="108" customWidth="1"/>
    <col min="2563" max="2563" width="12" style="108" customWidth="1"/>
    <col min="2564" max="2564" width="12.85546875" style="108" customWidth="1"/>
    <col min="2565" max="2565" width="12.42578125" style="108" customWidth="1"/>
    <col min="2566" max="2566" width="11.85546875" style="108" customWidth="1"/>
    <col min="2567" max="2567" width="12" style="108" customWidth="1"/>
    <col min="2568" max="2568" width="15.85546875" style="108" customWidth="1"/>
    <col min="2569" max="2569" width="13.7109375" style="108" customWidth="1"/>
    <col min="2570" max="2570" width="12.7109375" style="108" customWidth="1"/>
    <col min="2571" max="2816" width="9.140625" style="108"/>
    <col min="2817" max="2817" width="7.5703125" style="108" customWidth="1"/>
    <col min="2818" max="2818" width="39.85546875" style="108" customWidth="1"/>
    <col min="2819" max="2819" width="12" style="108" customWidth="1"/>
    <col min="2820" max="2820" width="12.85546875" style="108" customWidth="1"/>
    <col min="2821" max="2821" width="12.42578125" style="108" customWidth="1"/>
    <col min="2822" max="2822" width="11.85546875" style="108" customWidth="1"/>
    <col min="2823" max="2823" width="12" style="108" customWidth="1"/>
    <col min="2824" max="2824" width="15.85546875" style="108" customWidth="1"/>
    <col min="2825" max="2825" width="13.7109375" style="108" customWidth="1"/>
    <col min="2826" max="2826" width="12.7109375" style="108" customWidth="1"/>
    <col min="2827" max="3072" width="9.140625" style="108"/>
    <col min="3073" max="3073" width="7.5703125" style="108" customWidth="1"/>
    <col min="3074" max="3074" width="39.85546875" style="108" customWidth="1"/>
    <col min="3075" max="3075" width="12" style="108" customWidth="1"/>
    <col min="3076" max="3076" width="12.85546875" style="108" customWidth="1"/>
    <col min="3077" max="3077" width="12.42578125" style="108" customWidth="1"/>
    <col min="3078" max="3078" width="11.85546875" style="108" customWidth="1"/>
    <col min="3079" max="3079" width="12" style="108" customWidth="1"/>
    <col min="3080" max="3080" width="15.85546875" style="108" customWidth="1"/>
    <col min="3081" max="3081" width="13.7109375" style="108" customWidth="1"/>
    <col min="3082" max="3082" width="12.7109375" style="108" customWidth="1"/>
    <col min="3083" max="3328" width="9.140625" style="108"/>
    <col min="3329" max="3329" width="7.5703125" style="108" customWidth="1"/>
    <col min="3330" max="3330" width="39.85546875" style="108" customWidth="1"/>
    <col min="3331" max="3331" width="12" style="108" customWidth="1"/>
    <col min="3332" max="3332" width="12.85546875" style="108" customWidth="1"/>
    <col min="3333" max="3333" width="12.42578125" style="108" customWidth="1"/>
    <col min="3334" max="3334" width="11.85546875" style="108" customWidth="1"/>
    <col min="3335" max="3335" width="12" style="108" customWidth="1"/>
    <col min="3336" max="3336" width="15.85546875" style="108" customWidth="1"/>
    <col min="3337" max="3337" width="13.7109375" style="108" customWidth="1"/>
    <col min="3338" max="3338" width="12.7109375" style="108" customWidth="1"/>
    <col min="3339" max="3584" width="9.140625" style="108"/>
    <col min="3585" max="3585" width="7.5703125" style="108" customWidth="1"/>
    <col min="3586" max="3586" width="39.85546875" style="108" customWidth="1"/>
    <col min="3587" max="3587" width="12" style="108" customWidth="1"/>
    <col min="3588" max="3588" width="12.85546875" style="108" customWidth="1"/>
    <col min="3589" max="3589" width="12.42578125" style="108" customWidth="1"/>
    <col min="3590" max="3590" width="11.85546875" style="108" customWidth="1"/>
    <col min="3591" max="3591" width="12" style="108" customWidth="1"/>
    <col min="3592" max="3592" width="15.85546875" style="108" customWidth="1"/>
    <col min="3593" max="3593" width="13.7109375" style="108" customWidth="1"/>
    <col min="3594" max="3594" width="12.7109375" style="108" customWidth="1"/>
    <col min="3595" max="3840" width="9.140625" style="108"/>
    <col min="3841" max="3841" width="7.5703125" style="108" customWidth="1"/>
    <col min="3842" max="3842" width="39.85546875" style="108" customWidth="1"/>
    <col min="3843" max="3843" width="12" style="108" customWidth="1"/>
    <col min="3844" max="3844" width="12.85546875" style="108" customWidth="1"/>
    <col min="3845" max="3845" width="12.42578125" style="108" customWidth="1"/>
    <col min="3846" max="3846" width="11.85546875" style="108" customWidth="1"/>
    <col min="3847" max="3847" width="12" style="108" customWidth="1"/>
    <col min="3848" max="3848" width="15.85546875" style="108" customWidth="1"/>
    <col min="3849" max="3849" width="13.7109375" style="108" customWidth="1"/>
    <col min="3850" max="3850" width="12.7109375" style="108" customWidth="1"/>
    <col min="3851" max="4096" width="9.140625" style="108"/>
    <col min="4097" max="4097" width="7.5703125" style="108" customWidth="1"/>
    <col min="4098" max="4098" width="39.85546875" style="108" customWidth="1"/>
    <col min="4099" max="4099" width="12" style="108" customWidth="1"/>
    <col min="4100" max="4100" width="12.85546875" style="108" customWidth="1"/>
    <col min="4101" max="4101" width="12.42578125" style="108" customWidth="1"/>
    <col min="4102" max="4102" width="11.85546875" style="108" customWidth="1"/>
    <col min="4103" max="4103" width="12" style="108" customWidth="1"/>
    <col min="4104" max="4104" width="15.85546875" style="108" customWidth="1"/>
    <col min="4105" max="4105" width="13.7109375" style="108" customWidth="1"/>
    <col min="4106" max="4106" width="12.7109375" style="108" customWidth="1"/>
    <col min="4107" max="4352" width="9.140625" style="108"/>
    <col min="4353" max="4353" width="7.5703125" style="108" customWidth="1"/>
    <col min="4354" max="4354" width="39.85546875" style="108" customWidth="1"/>
    <col min="4355" max="4355" width="12" style="108" customWidth="1"/>
    <col min="4356" max="4356" width="12.85546875" style="108" customWidth="1"/>
    <col min="4357" max="4357" width="12.42578125" style="108" customWidth="1"/>
    <col min="4358" max="4358" width="11.85546875" style="108" customWidth="1"/>
    <col min="4359" max="4359" width="12" style="108" customWidth="1"/>
    <col min="4360" max="4360" width="15.85546875" style="108" customWidth="1"/>
    <col min="4361" max="4361" width="13.7109375" style="108" customWidth="1"/>
    <col min="4362" max="4362" width="12.7109375" style="108" customWidth="1"/>
    <col min="4363" max="4608" width="9.140625" style="108"/>
    <col min="4609" max="4609" width="7.5703125" style="108" customWidth="1"/>
    <col min="4610" max="4610" width="39.85546875" style="108" customWidth="1"/>
    <col min="4611" max="4611" width="12" style="108" customWidth="1"/>
    <col min="4612" max="4612" width="12.85546875" style="108" customWidth="1"/>
    <col min="4613" max="4613" width="12.42578125" style="108" customWidth="1"/>
    <col min="4614" max="4614" width="11.85546875" style="108" customWidth="1"/>
    <col min="4615" max="4615" width="12" style="108" customWidth="1"/>
    <col min="4616" max="4616" width="15.85546875" style="108" customWidth="1"/>
    <col min="4617" max="4617" width="13.7109375" style="108" customWidth="1"/>
    <col min="4618" max="4618" width="12.7109375" style="108" customWidth="1"/>
    <col min="4619" max="4864" width="9.140625" style="108"/>
    <col min="4865" max="4865" width="7.5703125" style="108" customWidth="1"/>
    <col min="4866" max="4866" width="39.85546875" style="108" customWidth="1"/>
    <col min="4867" max="4867" width="12" style="108" customWidth="1"/>
    <col min="4868" max="4868" width="12.85546875" style="108" customWidth="1"/>
    <col min="4869" max="4869" width="12.42578125" style="108" customWidth="1"/>
    <col min="4870" max="4870" width="11.85546875" style="108" customWidth="1"/>
    <col min="4871" max="4871" width="12" style="108" customWidth="1"/>
    <col min="4872" max="4872" width="15.85546875" style="108" customWidth="1"/>
    <col min="4873" max="4873" width="13.7109375" style="108" customWidth="1"/>
    <col min="4874" max="4874" width="12.7109375" style="108" customWidth="1"/>
    <col min="4875" max="5120" width="9.140625" style="108"/>
    <col min="5121" max="5121" width="7.5703125" style="108" customWidth="1"/>
    <col min="5122" max="5122" width="39.85546875" style="108" customWidth="1"/>
    <col min="5123" max="5123" width="12" style="108" customWidth="1"/>
    <col min="5124" max="5124" width="12.85546875" style="108" customWidth="1"/>
    <col min="5125" max="5125" width="12.42578125" style="108" customWidth="1"/>
    <col min="5126" max="5126" width="11.85546875" style="108" customWidth="1"/>
    <col min="5127" max="5127" width="12" style="108" customWidth="1"/>
    <col min="5128" max="5128" width="15.85546875" style="108" customWidth="1"/>
    <col min="5129" max="5129" width="13.7109375" style="108" customWidth="1"/>
    <col min="5130" max="5130" width="12.7109375" style="108" customWidth="1"/>
    <col min="5131" max="5376" width="9.140625" style="108"/>
    <col min="5377" max="5377" width="7.5703125" style="108" customWidth="1"/>
    <col min="5378" max="5378" width="39.85546875" style="108" customWidth="1"/>
    <col min="5379" max="5379" width="12" style="108" customWidth="1"/>
    <col min="5380" max="5380" width="12.85546875" style="108" customWidth="1"/>
    <col min="5381" max="5381" width="12.42578125" style="108" customWidth="1"/>
    <col min="5382" max="5382" width="11.85546875" style="108" customWidth="1"/>
    <col min="5383" max="5383" width="12" style="108" customWidth="1"/>
    <col min="5384" max="5384" width="15.85546875" style="108" customWidth="1"/>
    <col min="5385" max="5385" width="13.7109375" style="108" customWidth="1"/>
    <col min="5386" max="5386" width="12.7109375" style="108" customWidth="1"/>
    <col min="5387" max="5632" width="9.140625" style="108"/>
    <col min="5633" max="5633" width="7.5703125" style="108" customWidth="1"/>
    <col min="5634" max="5634" width="39.85546875" style="108" customWidth="1"/>
    <col min="5635" max="5635" width="12" style="108" customWidth="1"/>
    <col min="5636" max="5636" width="12.85546875" style="108" customWidth="1"/>
    <col min="5637" max="5637" width="12.42578125" style="108" customWidth="1"/>
    <col min="5638" max="5638" width="11.85546875" style="108" customWidth="1"/>
    <col min="5639" max="5639" width="12" style="108" customWidth="1"/>
    <col min="5640" max="5640" width="15.85546875" style="108" customWidth="1"/>
    <col min="5641" max="5641" width="13.7109375" style="108" customWidth="1"/>
    <col min="5642" max="5642" width="12.7109375" style="108" customWidth="1"/>
    <col min="5643" max="5888" width="9.140625" style="108"/>
    <col min="5889" max="5889" width="7.5703125" style="108" customWidth="1"/>
    <col min="5890" max="5890" width="39.85546875" style="108" customWidth="1"/>
    <col min="5891" max="5891" width="12" style="108" customWidth="1"/>
    <col min="5892" max="5892" width="12.85546875" style="108" customWidth="1"/>
    <col min="5893" max="5893" width="12.42578125" style="108" customWidth="1"/>
    <col min="5894" max="5894" width="11.85546875" style="108" customWidth="1"/>
    <col min="5895" max="5895" width="12" style="108" customWidth="1"/>
    <col min="5896" max="5896" width="15.85546875" style="108" customWidth="1"/>
    <col min="5897" max="5897" width="13.7109375" style="108" customWidth="1"/>
    <col min="5898" max="5898" width="12.7109375" style="108" customWidth="1"/>
    <col min="5899" max="6144" width="9.140625" style="108"/>
    <col min="6145" max="6145" width="7.5703125" style="108" customWidth="1"/>
    <col min="6146" max="6146" width="39.85546875" style="108" customWidth="1"/>
    <col min="6147" max="6147" width="12" style="108" customWidth="1"/>
    <col min="6148" max="6148" width="12.85546875" style="108" customWidth="1"/>
    <col min="6149" max="6149" width="12.42578125" style="108" customWidth="1"/>
    <col min="6150" max="6150" width="11.85546875" style="108" customWidth="1"/>
    <col min="6151" max="6151" width="12" style="108" customWidth="1"/>
    <col min="6152" max="6152" width="15.85546875" style="108" customWidth="1"/>
    <col min="6153" max="6153" width="13.7109375" style="108" customWidth="1"/>
    <col min="6154" max="6154" width="12.7109375" style="108" customWidth="1"/>
    <col min="6155" max="6400" width="9.140625" style="108"/>
    <col min="6401" max="6401" width="7.5703125" style="108" customWidth="1"/>
    <col min="6402" max="6402" width="39.85546875" style="108" customWidth="1"/>
    <col min="6403" max="6403" width="12" style="108" customWidth="1"/>
    <col min="6404" max="6404" width="12.85546875" style="108" customWidth="1"/>
    <col min="6405" max="6405" width="12.42578125" style="108" customWidth="1"/>
    <col min="6406" max="6406" width="11.85546875" style="108" customWidth="1"/>
    <col min="6407" max="6407" width="12" style="108" customWidth="1"/>
    <col min="6408" max="6408" width="15.85546875" style="108" customWidth="1"/>
    <col min="6409" max="6409" width="13.7109375" style="108" customWidth="1"/>
    <col min="6410" max="6410" width="12.7109375" style="108" customWidth="1"/>
    <col min="6411" max="6656" width="9.140625" style="108"/>
    <col min="6657" max="6657" width="7.5703125" style="108" customWidth="1"/>
    <col min="6658" max="6658" width="39.85546875" style="108" customWidth="1"/>
    <col min="6659" max="6659" width="12" style="108" customWidth="1"/>
    <col min="6660" max="6660" width="12.85546875" style="108" customWidth="1"/>
    <col min="6661" max="6661" width="12.42578125" style="108" customWidth="1"/>
    <col min="6662" max="6662" width="11.85546875" style="108" customWidth="1"/>
    <col min="6663" max="6663" width="12" style="108" customWidth="1"/>
    <col min="6664" max="6664" width="15.85546875" style="108" customWidth="1"/>
    <col min="6665" max="6665" width="13.7109375" style="108" customWidth="1"/>
    <col min="6666" max="6666" width="12.7109375" style="108" customWidth="1"/>
    <col min="6667" max="6912" width="9.140625" style="108"/>
    <col min="6913" max="6913" width="7.5703125" style="108" customWidth="1"/>
    <col min="6914" max="6914" width="39.85546875" style="108" customWidth="1"/>
    <col min="6915" max="6915" width="12" style="108" customWidth="1"/>
    <col min="6916" max="6916" width="12.85546875" style="108" customWidth="1"/>
    <col min="6917" max="6917" width="12.42578125" style="108" customWidth="1"/>
    <col min="6918" max="6918" width="11.85546875" style="108" customWidth="1"/>
    <col min="6919" max="6919" width="12" style="108" customWidth="1"/>
    <col min="6920" max="6920" width="15.85546875" style="108" customWidth="1"/>
    <col min="6921" max="6921" width="13.7109375" style="108" customWidth="1"/>
    <col min="6922" max="6922" width="12.7109375" style="108" customWidth="1"/>
    <col min="6923" max="7168" width="9.140625" style="108"/>
    <col min="7169" max="7169" width="7.5703125" style="108" customWidth="1"/>
    <col min="7170" max="7170" width="39.85546875" style="108" customWidth="1"/>
    <col min="7171" max="7171" width="12" style="108" customWidth="1"/>
    <col min="7172" max="7172" width="12.85546875" style="108" customWidth="1"/>
    <col min="7173" max="7173" width="12.42578125" style="108" customWidth="1"/>
    <col min="7174" max="7174" width="11.85546875" style="108" customWidth="1"/>
    <col min="7175" max="7175" width="12" style="108" customWidth="1"/>
    <col min="7176" max="7176" width="15.85546875" style="108" customWidth="1"/>
    <col min="7177" max="7177" width="13.7109375" style="108" customWidth="1"/>
    <col min="7178" max="7178" width="12.7109375" style="108" customWidth="1"/>
    <col min="7179" max="7424" width="9.140625" style="108"/>
    <col min="7425" max="7425" width="7.5703125" style="108" customWidth="1"/>
    <col min="7426" max="7426" width="39.85546875" style="108" customWidth="1"/>
    <col min="7427" max="7427" width="12" style="108" customWidth="1"/>
    <col min="7428" max="7428" width="12.85546875" style="108" customWidth="1"/>
    <col min="7429" max="7429" width="12.42578125" style="108" customWidth="1"/>
    <col min="7430" max="7430" width="11.85546875" style="108" customWidth="1"/>
    <col min="7431" max="7431" width="12" style="108" customWidth="1"/>
    <col min="7432" max="7432" width="15.85546875" style="108" customWidth="1"/>
    <col min="7433" max="7433" width="13.7109375" style="108" customWidth="1"/>
    <col min="7434" max="7434" width="12.7109375" style="108" customWidth="1"/>
    <col min="7435" max="7680" width="9.140625" style="108"/>
    <col min="7681" max="7681" width="7.5703125" style="108" customWidth="1"/>
    <col min="7682" max="7682" width="39.85546875" style="108" customWidth="1"/>
    <col min="7683" max="7683" width="12" style="108" customWidth="1"/>
    <col min="7684" max="7684" width="12.85546875" style="108" customWidth="1"/>
    <col min="7685" max="7685" width="12.42578125" style="108" customWidth="1"/>
    <col min="7686" max="7686" width="11.85546875" style="108" customWidth="1"/>
    <col min="7687" max="7687" width="12" style="108" customWidth="1"/>
    <col min="7688" max="7688" width="15.85546875" style="108" customWidth="1"/>
    <col min="7689" max="7689" width="13.7109375" style="108" customWidth="1"/>
    <col min="7690" max="7690" width="12.7109375" style="108" customWidth="1"/>
    <col min="7691" max="7936" width="9.140625" style="108"/>
    <col min="7937" max="7937" width="7.5703125" style="108" customWidth="1"/>
    <col min="7938" max="7938" width="39.85546875" style="108" customWidth="1"/>
    <col min="7939" max="7939" width="12" style="108" customWidth="1"/>
    <col min="7940" max="7940" width="12.85546875" style="108" customWidth="1"/>
    <col min="7941" max="7941" width="12.42578125" style="108" customWidth="1"/>
    <col min="7942" max="7942" width="11.85546875" style="108" customWidth="1"/>
    <col min="7943" max="7943" width="12" style="108" customWidth="1"/>
    <col min="7944" max="7944" width="15.85546875" style="108" customWidth="1"/>
    <col min="7945" max="7945" width="13.7109375" style="108" customWidth="1"/>
    <col min="7946" max="7946" width="12.7109375" style="108" customWidth="1"/>
    <col min="7947" max="8192" width="9.140625" style="108"/>
    <col min="8193" max="8193" width="7.5703125" style="108" customWidth="1"/>
    <col min="8194" max="8194" width="39.85546875" style="108" customWidth="1"/>
    <col min="8195" max="8195" width="12" style="108" customWidth="1"/>
    <col min="8196" max="8196" width="12.85546875" style="108" customWidth="1"/>
    <col min="8197" max="8197" width="12.42578125" style="108" customWidth="1"/>
    <col min="8198" max="8198" width="11.85546875" style="108" customWidth="1"/>
    <col min="8199" max="8199" width="12" style="108" customWidth="1"/>
    <col min="8200" max="8200" width="15.85546875" style="108" customWidth="1"/>
    <col min="8201" max="8201" width="13.7109375" style="108" customWidth="1"/>
    <col min="8202" max="8202" width="12.7109375" style="108" customWidth="1"/>
    <col min="8203" max="8448" width="9.140625" style="108"/>
    <col min="8449" max="8449" width="7.5703125" style="108" customWidth="1"/>
    <col min="8450" max="8450" width="39.85546875" style="108" customWidth="1"/>
    <col min="8451" max="8451" width="12" style="108" customWidth="1"/>
    <col min="8452" max="8452" width="12.85546875" style="108" customWidth="1"/>
    <col min="8453" max="8453" width="12.42578125" style="108" customWidth="1"/>
    <col min="8454" max="8454" width="11.85546875" style="108" customWidth="1"/>
    <col min="8455" max="8455" width="12" style="108" customWidth="1"/>
    <col min="8456" max="8456" width="15.85546875" style="108" customWidth="1"/>
    <col min="8457" max="8457" width="13.7109375" style="108" customWidth="1"/>
    <col min="8458" max="8458" width="12.7109375" style="108" customWidth="1"/>
    <col min="8459" max="8704" width="9.140625" style="108"/>
    <col min="8705" max="8705" width="7.5703125" style="108" customWidth="1"/>
    <col min="8706" max="8706" width="39.85546875" style="108" customWidth="1"/>
    <col min="8707" max="8707" width="12" style="108" customWidth="1"/>
    <col min="8708" max="8708" width="12.85546875" style="108" customWidth="1"/>
    <col min="8709" max="8709" width="12.42578125" style="108" customWidth="1"/>
    <col min="8710" max="8710" width="11.85546875" style="108" customWidth="1"/>
    <col min="8711" max="8711" width="12" style="108" customWidth="1"/>
    <col min="8712" max="8712" width="15.85546875" style="108" customWidth="1"/>
    <col min="8713" max="8713" width="13.7109375" style="108" customWidth="1"/>
    <col min="8714" max="8714" width="12.7109375" style="108" customWidth="1"/>
    <col min="8715" max="8960" width="9.140625" style="108"/>
    <col min="8961" max="8961" width="7.5703125" style="108" customWidth="1"/>
    <col min="8962" max="8962" width="39.85546875" style="108" customWidth="1"/>
    <col min="8963" max="8963" width="12" style="108" customWidth="1"/>
    <col min="8964" max="8964" width="12.85546875" style="108" customWidth="1"/>
    <col min="8965" max="8965" width="12.42578125" style="108" customWidth="1"/>
    <col min="8966" max="8966" width="11.85546875" style="108" customWidth="1"/>
    <col min="8967" max="8967" width="12" style="108" customWidth="1"/>
    <col min="8968" max="8968" width="15.85546875" style="108" customWidth="1"/>
    <col min="8969" max="8969" width="13.7109375" style="108" customWidth="1"/>
    <col min="8970" max="8970" width="12.7109375" style="108" customWidth="1"/>
    <col min="8971" max="9216" width="9.140625" style="108"/>
    <col min="9217" max="9217" width="7.5703125" style="108" customWidth="1"/>
    <col min="9218" max="9218" width="39.85546875" style="108" customWidth="1"/>
    <col min="9219" max="9219" width="12" style="108" customWidth="1"/>
    <col min="9220" max="9220" width="12.85546875" style="108" customWidth="1"/>
    <col min="9221" max="9221" width="12.42578125" style="108" customWidth="1"/>
    <col min="9222" max="9222" width="11.85546875" style="108" customWidth="1"/>
    <col min="9223" max="9223" width="12" style="108" customWidth="1"/>
    <col min="9224" max="9224" width="15.85546875" style="108" customWidth="1"/>
    <col min="9225" max="9225" width="13.7109375" style="108" customWidth="1"/>
    <col min="9226" max="9226" width="12.7109375" style="108" customWidth="1"/>
    <col min="9227" max="9472" width="9.140625" style="108"/>
    <col min="9473" max="9473" width="7.5703125" style="108" customWidth="1"/>
    <col min="9474" max="9474" width="39.85546875" style="108" customWidth="1"/>
    <col min="9475" max="9475" width="12" style="108" customWidth="1"/>
    <col min="9476" max="9476" width="12.85546875" style="108" customWidth="1"/>
    <col min="9477" max="9477" width="12.42578125" style="108" customWidth="1"/>
    <col min="9478" max="9478" width="11.85546875" style="108" customWidth="1"/>
    <col min="9479" max="9479" width="12" style="108" customWidth="1"/>
    <col min="9480" max="9480" width="15.85546875" style="108" customWidth="1"/>
    <col min="9481" max="9481" width="13.7109375" style="108" customWidth="1"/>
    <col min="9482" max="9482" width="12.7109375" style="108" customWidth="1"/>
    <col min="9483" max="9728" width="9.140625" style="108"/>
    <col min="9729" max="9729" width="7.5703125" style="108" customWidth="1"/>
    <col min="9730" max="9730" width="39.85546875" style="108" customWidth="1"/>
    <col min="9731" max="9731" width="12" style="108" customWidth="1"/>
    <col min="9732" max="9732" width="12.85546875" style="108" customWidth="1"/>
    <col min="9733" max="9733" width="12.42578125" style="108" customWidth="1"/>
    <col min="9734" max="9734" width="11.85546875" style="108" customWidth="1"/>
    <col min="9735" max="9735" width="12" style="108" customWidth="1"/>
    <col min="9736" max="9736" width="15.85546875" style="108" customWidth="1"/>
    <col min="9737" max="9737" width="13.7109375" style="108" customWidth="1"/>
    <col min="9738" max="9738" width="12.7109375" style="108" customWidth="1"/>
    <col min="9739" max="9984" width="9.140625" style="108"/>
    <col min="9985" max="9985" width="7.5703125" style="108" customWidth="1"/>
    <col min="9986" max="9986" width="39.85546875" style="108" customWidth="1"/>
    <col min="9987" max="9987" width="12" style="108" customWidth="1"/>
    <col min="9988" max="9988" width="12.85546875" style="108" customWidth="1"/>
    <col min="9989" max="9989" width="12.42578125" style="108" customWidth="1"/>
    <col min="9990" max="9990" width="11.85546875" style="108" customWidth="1"/>
    <col min="9991" max="9991" width="12" style="108" customWidth="1"/>
    <col min="9992" max="9992" width="15.85546875" style="108" customWidth="1"/>
    <col min="9993" max="9993" width="13.7109375" style="108" customWidth="1"/>
    <col min="9994" max="9994" width="12.7109375" style="108" customWidth="1"/>
    <col min="9995" max="10240" width="9.140625" style="108"/>
    <col min="10241" max="10241" width="7.5703125" style="108" customWidth="1"/>
    <col min="10242" max="10242" width="39.85546875" style="108" customWidth="1"/>
    <col min="10243" max="10243" width="12" style="108" customWidth="1"/>
    <col min="10244" max="10244" width="12.85546875" style="108" customWidth="1"/>
    <col min="10245" max="10245" width="12.42578125" style="108" customWidth="1"/>
    <col min="10246" max="10246" width="11.85546875" style="108" customWidth="1"/>
    <col min="10247" max="10247" width="12" style="108" customWidth="1"/>
    <col min="10248" max="10248" width="15.85546875" style="108" customWidth="1"/>
    <col min="10249" max="10249" width="13.7109375" style="108" customWidth="1"/>
    <col min="10250" max="10250" width="12.7109375" style="108" customWidth="1"/>
    <col min="10251" max="10496" width="9.140625" style="108"/>
    <col min="10497" max="10497" width="7.5703125" style="108" customWidth="1"/>
    <col min="10498" max="10498" width="39.85546875" style="108" customWidth="1"/>
    <col min="10499" max="10499" width="12" style="108" customWidth="1"/>
    <col min="10500" max="10500" width="12.85546875" style="108" customWidth="1"/>
    <col min="10501" max="10501" width="12.42578125" style="108" customWidth="1"/>
    <col min="10502" max="10502" width="11.85546875" style="108" customWidth="1"/>
    <col min="10503" max="10503" width="12" style="108" customWidth="1"/>
    <col min="10504" max="10504" width="15.85546875" style="108" customWidth="1"/>
    <col min="10505" max="10505" width="13.7109375" style="108" customWidth="1"/>
    <col min="10506" max="10506" width="12.7109375" style="108" customWidth="1"/>
    <col min="10507" max="10752" width="9.140625" style="108"/>
    <col min="10753" max="10753" width="7.5703125" style="108" customWidth="1"/>
    <col min="10754" max="10754" width="39.85546875" style="108" customWidth="1"/>
    <col min="10755" max="10755" width="12" style="108" customWidth="1"/>
    <col min="10756" max="10756" width="12.85546875" style="108" customWidth="1"/>
    <col min="10757" max="10757" width="12.42578125" style="108" customWidth="1"/>
    <col min="10758" max="10758" width="11.85546875" style="108" customWidth="1"/>
    <col min="10759" max="10759" width="12" style="108" customWidth="1"/>
    <col min="10760" max="10760" width="15.85546875" style="108" customWidth="1"/>
    <col min="10761" max="10761" width="13.7109375" style="108" customWidth="1"/>
    <col min="10762" max="10762" width="12.7109375" style="108" customWidth="1"/>
    <col min="10763" max="11008" width="9.140625" style="108"/>
    <col min="11009" max="11009" width="7.5703125" style="108" customWidth="1"/>
    <col min="11010" max="11010" width="39.85546875" style="108" customWidth="1"/>
    <col min="11011" max="11011" width="12" style="108" customWidth="1"/>
    <col min="11012" max="11012" width="12.85546875" style="108" customWidth="1"/>
    <col min="11013" max="11013" width="12.42578125" style="108" customWidth="1"/>
    <col min="11014" max="11014" width="11.85546875" style="108" customWidth="1"/>
    <col min="11015" max="11015" width="12" style="108" customWidth="1"/>
    <col min="11016" max="11016" width="15.85546875" style="108" customWidth="1"/>
    <col min="11017" max="11017" width="13.7109375" style="108" customWidth="1"/>
    <col min="11018" max="11018" width="12.7109375" style="108" customWidth="1"/>
    <col min="11019" max="11264" width="9.140625" style="108"/>
    <col min="11265" max="11265" width="7.5703125" style="108" customWidth="1"/>
    <col min="11266" max="11266" width="39.85546875" style="108" customWidth="1"/>
    <col min="11267" max="11267" width="12" style="108" customWidth="1"/>
    <col min="11268" max="11268" width="12.85546875" style="108" customWidth="1"/>
    <col min="11269" max="11269" width="12.42578125" style="108" customWidth="1"/>
    <col min="11270" max="11270" width="11.85546875" style="108" customWidth="1"/>
    <col min="11271" max="11271" width="12" style="108" customWidth="1"/>
    <col min="11272" max="11272" width="15.85546875" style="108" customWidth="1"/>
    <col min="11273" max="11273" width="13.7109375" style="108" customWidth="1"/>
    <col min="11274" max="11274" width="12.7109375" style="108" customWidth="1"/>
    <col min="11275" max="11520" width="9.140625" style="108"/>
    <col min="11521" max="11521" width="7.5703125" style="108" customWidth="1"/>
    <col min="11522" max="11522" width="39.85546875" style="108" customWidth="1"/>
    <col min="11523" max="11523" width="12" style="108" customWidth="1"/>
    <col min="11524" max="11524" width="12.85546875" style="108" customWidth="1"/>
    <col min="11525" max="11525" width="12.42578125" style="108" customWidth="1"/>
    <col min="11526" max="11526" width="11.85546875" style="108" customWidth="1"/>
    <col min="11527" max="11527" width="12" style="108" customWidth="1"/>
    <col min="11528" max="11528" width="15.85546875" style="108" customWidth="1"/>
    <col min="11529" max="11529" width="13.7109375" style="108" customWidth="1"/>
    <col min="11530" max="11530" width="12.7109375" style="108" customWidth="1"/>
    <col min="11531" max="11776" width="9.140625" style="108"/>
    <col min="11777" max="11777" width="7.5703125" style="108" customWidth="1"/>
    <col min="11778" max="11778" width="39.85546875" style="108" customWidth="1"/>
    <col min="11779" max="11779" width="12" style="108" customWidth="1"/>
    <col min="11780" max="11780" width="12.85546875" style="108" customWidth="1"/>
    <col min="11781" max="11781" width="12.42578125" style="108" customWidth="1"/>
    <col min="11782" max="11782" width="11.85546875" style="108" customWidth="1"/>
    <col min="11783" max="11783" width="12" style="108" customWidth="1"/>
    <col min="11784" max="11784" width="15.85546875" style="108" customWidth="1"/>
    <col min="11785" max="11785" width="13.7109375" style="108" customWidth="1"/>
    <col min="11786" max="11786" width="12.7109375" style="108" customWidth="1"/>
    <col min="11787" max="12032" width="9.140625" style="108"/>
    <col min="12033" max="12033" width="7.5703125" style="108" customWidth="1"/>
    <col min="12034" max="12034" width="39.85546875" style="108" customWidth="1"/>
    <col min="12035" max="12035" width="12" style="108" customWidth="1"/>
    <col min="12036" max="12036" width="12.85546875" style="108" customWidth="1"/>
    <col min="12037" max="12037" width="12.42578125" style="108" customWidth="1"/>
    <col min="12038" max="12038" width="11.85546875" style="108" customWidth="1"/>
    <col min="12039" max="12039" width="12" style="108" customWidth="1"/>
    <col min="12040" max="12040" width="15.85546875" style="108" customWidth="1"/>
    <col min="12041" max="12041" width="13.7109375" style="108" customWidth="1"/>
    <col min="12042" max="12042" width="12.7109375" style="108" customWidth="1"/>
    <col min="12043" max="12288" width="9.140625" style="108"/>
    <col min="12289" max="12289" width="7.5703125" style="108" customWidth="1"/>
    <col min="12290" max="12290" width="39.85546875" style="108" customWidth="1"/>
    <col min="12291" max="12291" width="12" style="108" customWidth="1"/>
    <col min="12292" max="12292" width="12.85546875" style="108" customWidth="1"/>
    <col min="12293" max="12293" width="12.42578125" style="108" customWidth="1"/>
    <col min="12294" max="12294" width="11.85546875" style="108" customWidth="1"/>
    <col min="12295" max="12295" width="12" style="108" customWidth="1"/>
    <col min="12296" max="12296" width="15.85546875" style="108" customWidth="1"/>
    <col min="12297" max="12297" width="13.7109375" style="108" customWidth="1"/>
    <col min="12298" max="12298" width="12.7109375" style="108" customWidth="1"/>
    <col min="12299" max="12544" width="9.140625" style="108"/>
    <col min="12545" max="12545" width="7.5703125" style="108" customWidth="1"/>
    <col min="12546" max="12546" width="39.85546875" style="108" customWidth="1"/>
    <col min="12547" max="12547" width="12" style="108" customWidth="1"/>
    <col min="12548" max="12548" width="12.85546875" style="108" customWidth="1"/>
    <col min="12549" max="12549" width="12.42578125" style="108" customWidth="1"/>
    <col min="12550" max="12550" width="11.85546875" style="108" customWidth="1"/>
    <col min="12551" max="12551" width="12" style="108" customWidth="1"/>
    <col min="12552" max="12552" width="15.85546875" style="108" customWidth="1"/>
    <col min="12553" max="12553" width="13.7109375" style="108" customWidth="1"/>
    <col min="12554" max="12554" width="12.7109375" style="108" customWidth="1"/>
    <col min="12555" max="12800" width="9.140625" style="108"/>
    <col min="12801" max="12801" width="7.5703125" style="108" customWidth="1"/>
    <col min="12802" max="12802" width="39.85546875" style="108" customWidth="1"/>
    <col min="12803" max="12803" width="12" style="108" customWidth="1"/>
    <col min="12804" max="12804" width="12.85546875" style="108" customWidth="1"/>
    <col min="12805" max="12805" width="12.42578125" style="108" customWidth="1"/>
    <col min="12806" max="12806" width="11.85546875" style="108" customWidth="1"/>
    <col min="12807" max="12807" width="12" style="108" customWidth="1"/>
    <col min="12808" max="12808" width="15.85546875" style="108" customWidth="1"/>
    <col min="12809" max="12809" width="13.7109375" style="108" customWidth="1"/>
    <col min="12810" max="12810" width="12.7109375" style="108" customWidth="1"/>
    <col min="12811" max="13056" width="9.140625" style="108"/>
    <col min="13057" max="13057" width="7.5703125" style="108" customWidth="1"/>
    <col min="13058" max="13058" width="39.85546875" style="108" customWidth="1"/>
    <col min="13059" max="13059" width="12" style="108" customWidth="1"/>
    <col min="13060" max="13060" width="12.85546875" style="108" customWidth="1"/>
    <col min="13061" max="13061" width="12.42578125" style="108" customWidth="1"/>
    <col min="13062" max="13062" width="11.85546875" style="108" customWidth="1"/>
    <col min="13063" max="13063" width="12" style="108" customWidth="1"/>
    <col min="13064" max="13064" width="15.85546875" style="108" customWidth="1"/>
    <col min="13065" max="13065" width="13.7109375" style="108" customWidth="1"/>
    <col min="13066" max="13066" width="12.7109375" style="108" customWidth="1"/>
    <col min="13067" max="13312" width="9.140625" style="108"/>
    <col min="13313" max="13313" width="7.5703125" style="108" customWidth="1"/>
    <col min="13314" max="13314" width="39.85546875" style="108" customWidth="1"/>
    <col min="13315" max="13315" width="12" style="108" customWidth="1"/>
    <col min="13316" max="13316" width="12.85546875" style="108" customWidth="1"/>
    <col min="13317" max="13317" width="12.42578125" style="108" customWidth="1"/>
    <col min="13318" max="13318" width="11.85546875" style="108" customWidth="1"/>
    <col min="13319" max="13319" width="12" style="108" customWidth="1"/>
    <col min="13320" max="13320" width="15.85546875" style="108" customWidth="1"/>
    <col min="13321" max="13321" width="13.7109375" style="108" customWidth="1"/>
    <col min="13322" max="13322" width="12.7109375" style="108" customWidth="1"/>
    <col min="13323" max="13568" width="9.140625" style="108"/>
    <col min="13569" max="13569" width="7.5703125" style="108" customWidth="1"/>
    <col min="13570" max="13570" width="39.85546875" style="108" customWidth="1"/>
    <col min="13571" max="13571" width="12" style="108" customWidth="1"/>
    <col min="13572" max="13572" width="12.85546875" style="108" customWidth="1"/>
    <col min="13573" max="13573" width="12.42578125" style="108" customWidth="1"/>
    <col min="13574" max="13574" width="11.85546875" style="108" customWidth="1"/>
    <col min="13575" max="13575" width="12" style="108" customWidth="1"/>
    <col min="13576" max="13576" width="15.85546875" style="108" customWidth="1"/>
    <col min="13577" max="13577" width="13.7109375" style="108" customWidth="1"/>
    <col min="13578" max="13578" width="12.7109375" style="108" customWidth="1"/>
    <col min="13579" max="13824" width="9.140625" style="108"/>
    <col min="13825" max="13825" width="7.5703125" style="108" customWidth="1"/>
    <col min="13826" max="13826" width="39.85546875" style="108" customWidth="1"/>
    <col min="13827" max="13827" width="12" style="108" customWidth="1"/>
    <col min="13828" max="13828" width="12.85546875" style="108" customWidth="1"/>
    <col min="13829" max="13829" width="12.42578125" style="108" customWidth="1"/>
    <col min="13830" max="13830" width="11.85546875" style="108" customWidth="1"/>
    <col min="13831" max="13831" width="12" style="108" customWidth="1"/>
    <col min="13832" max="13832" width="15.85546875" style="108" customWidth="1"/>
    <col min="13833" max="13833" width="13.7109375" style="108" customWidth="1"/>
    <col min="13834" max="13834" width="12.7109375" style="108" customWidth="1"/>
    <col min="13835" max="14080" width="9.140625" style="108"/>
    <col min="14081" max="14081" width="7.5703125" style="108" customWidth="1"/>
    <col min="14082" max="14082" width="39.85546875" style="108" customWidth="1"/>
    <col min="14083" max="14083" width="12" style="108" customWidth="1"/>
    <col min="14084" max="14084" width="12.85546875" style="108" customWidth="1"/>
    <col min="14085" max="14085" width="12.42578125" style="108" customWidth="1"/>
    <col min="14086" max="14086" width="11.85546875" style="108" customWidth="1"/>
    <col min="14087" max="14087" width="12" style="108" customWidth="1"/>
    <col min="14088" max="14088" width="15.85546875" style="108" customWidth="1"/>
    <col min="14089" max="14089" width="13.7109375" style="108" customWidth="1"/>
    <col min="14090" max="14090" width="12.7109375" style="108" customWidth="1"/>
    <col min="14091" max="14336" width="9.140625" style="108"/>
    <col min="14337" max="14337" width="7.5703125" style="108" customWidth="1"/>
    <col min="14338" max="14338" width="39.85546875" style="108" customWidth="1"/>
    <col min="14339" max="14339" width="12" style="108" customWidth="1"/>
    <col min="14340" max="14340" width="12.85546875" style="108" customWidth="1"/>
    <col min="14341" max="14341" width="12.42578125" style="108" customWidth="1"/>
    <col min="14342" max="14342" width="11.85546875" style="108" customWidth="1"/>
    <col min="14343" max="14343" width="12" style="108" customWidth="1"/>
    <col min="14344" max="14344" width="15.85546875" style="108" customWidth="1"/>
    <col min="14345" max="14345" width="13.7109375" style="108" customWidth="1"/>
    <col min="14346" max="14346" width="12.7109375" style="108" customWidth="1"/>
    <col min="14347" max="14592" width="9.140625" style="108"/>
    <col min="14593" max="14593" width="7.5703125" style="108" customWidth="1"/>
    <col min="14594" max="14594" width="39.85546875" style="108" customWidth="1"/>
    <col min="14595" max="14595" width="12" style="108" customWidth="1"/>
    <col min="14596" max="14596" width="12.85546875" style="108" customWidth="1"/>
    <col min="14597" max="14597" width="12.42578125" style="108" customWidth="1"/>
    <col min="14598" max="14598" width="11.85546875" style="108" customWidth="1"/>
    <col min="14599" max="14599" width="12" style="108" customWidth="1"/>
    <col min="14600" max="14600" width="15.85546875" style="108" customWidth="1"/>
    <col min="14601" max="14601" width="13.7109375" style="108" customWidth="1"/>
    <col min="14602" max="14602" width="12.7109375" style="108" customWidth="1"/>
    <col min="14603" max="14848" width="9.140625" style="108"/>
    <col min="14849" max="14849" width="7.5703125" style="108" customWidth="1"/>
    <col min="14850" max="14850" width="39.85546875" style="108" customWidth="1"/>
    <col min="14851" max="14851" width="12" style="108" customWidth="1"/>
    <col min="14852" max="14852" width="12.85546875" style="108" customWidth="1"/>
    <col min="14853" max="14853" width="12.42578125" style="108" customWidth="1"/>
    <col min="14854" max="14854" width="11.85546875" style="108" customWidth="1"/>
    <col min="14855" max="14855" width="12" style="108" customWidth="1"/>
    <col min="14856" max="14856" width="15.85546875" style="108" customWidth="1"/>
    <col min="14857" max="14857" width="13.7109375" style="108" customWidth="1"/>
    <col min="14858" max="14858" width="12.7109375" style="108" customWidth="1"/>
    <col min="14859" max="15104" width="9.140625" style="108"/>
    <col min="15105" max="15105" width="7.5703125" style="108" customWidth="1"/>
    <col min="15106" max="15106" width="39.85546875" style="108" customWidth="1"/>
    <col min="15107" max="15107" width="12" style="108" customWidth="1"/>
    <col min="15108" max="15108" width="12.85546875" style="108" customWidth="1"/>
    <col min="15109" max="15109" width="12.42578125" style="108" customWidth="1"/>
    <col min="15110" max="15110" width="11.85546875" style="108" customWidth="1"/>
    <col min="15111" max="15111" width="12" style="108" customWidth="1"/>
    <col min="15112" max="15112" width="15.85546875" style="108" customWidth="1"/>
    <col min="15113" max="15113" width="13.7109375" style="108" customWidth="1"/>
    <col min="15114" max="15114" width="12.7109375" style="108" customWidth="1"/>
    <col min="15115" max="15360" width="9.140625" style="108"/>
    <col min="15361" max="15361" width="7.5703125" style="108" customWidth="1"/>
    <col min="15362" max="15362" width="39.85546875" style="108" customWidth="1"/>
    <col min="15363" max="15363" width="12" style="108" customWidth="1"/>
    <col min="15364" max="15364" width="12.85546875" style="108" customWidth="1"/>
    <col min="15365" max="15365" width="12.42578125" style="108" customWidth="1"/>
    <col min="15366" max="15366" width="11.85546875" style="108" customWidth="1"/>
    <col min="15367" max="15367" width="12" style="108" customWidth="1"/>
    <col min="15368" max="15368" width="15.85546875" style="108" customWidth="1"/>
    <col min="15369" max="15369" width="13.7109375" style="108" customWidth="1"/>
    <col min="15370" max="15370" width="12.7109375" style="108" customWidth="1"/>
    <col min="15371" max="15616" width="9.140625" style="108"/>
    <col min="15617" max="15617" width="7.5703125" style="108" customWidth="1"/>
    <col min="15618" max="15618" width="39.85546875" style="108" customWidth="1"/>
    <col min="15619" max="15619" width="12" style="108" customWidth="1"/>
    <col min="15620" max="15620" width="12.85546875" style="108" customWidth="1"/>
    <col min="15621" max="15621" width="12.42578125" style="108" customWidth="1"/>
    <col min="15622" max="15622" width="11.85546875" style="108" customWidth="1"/>
    <col min="15623" max="15623" width="12" style="108" customWidth="1"/>
    <col min="15624" max="15624" width="15.85546875" style="108" customWidth="1"/>
    <col min="15625" max="15625" width="13.7109375" style="108" customWidth="1"/>
    <col min="15626" max="15626" width="12.7109375" style="108" customWidth="1"/>
    <col min="15627" max="15872" width="9.140625" style="108"/>
    <col min="15873" max="15873" width="7.5703125" style="108" customWidth="1"/>
    <col min="15874" max="15874" width="39.85546875" style="108" customWidth="1"/>
    <col min="15875" max="15875" width="12" style="108" customWidth="1"/>
    <col min="15876" max="15876" width="12.85546875" style="108" customWidth="1"/>
    <col min="15877" max="15877" width="12.42578125" style="108" customWidth="1"/>
    <col min="15878" max="15878" width="11.85546875" style="108" customWidth="1"/>
    <col min="15879" max="15879" width="12" style="108" customWidth="1"/>
    <col min="15880" max="15880" width="15.85546875" style="108" customWidth="1"/>
    <col min="15881" max="15881" width="13.7109375" style="108" customWidth="1"/>
    <col min="15882" max="15882" width="12.7109375" style="108" customWidth="1"/>
    <col min="15883" max="16128" width="9.140625" style="108"/>
    <col min="16129" max="16129" width="7.5703125" style="108" customWidth="1"/>
    <col min="16130" max="16130" width="39.85546875" style="108" customWidth="1"/>
    <col min="16131" max="16131" width="12" style="108" customWidth="1"/>
    <col min="16132" max="16132" width="12.85546875" style="108" customWidth="1"/>
    <col min="16133" max="16133" width="12.42578125" style="108" customWidth="1"/>
    <col min="16134" max="16134" width="11.85546875" style="108" customWidth="1"/>
    <col min="16135" max="16135" width="12" style="108" customWidth="1"/>
    <col min="16136" max="16136" width="15.85546875" style="108" customWidth="1"/>
    <col min="16137" max="16137" width="13.7109375" style="108" customWidth="1"/>
    <col min="16138" max="16138" width="12.7109375" style="108" customWidth="1"/>
    <col min="16139" max="16384" width="9.140625" style="108"/>
  </cols>
  <sheetData>
    <row r="3" spans="1:10" x14ac:dyDescent="0.25">
      <c r="A3" s="146" t="s">
        <v>470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0" ht="15.75" customHeight="1" x14ac:dyDescent="0.25">
      <c r="A4" s="147" t="s">
        <v>455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0" ht="46.5" customHeigh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8.75" customHeight="1" x14ac:dyDescent="0.25">
      <c r="B6" s="110"/>
      <c r="C6" s="148"/>
      <c r="D6" s="148"/>
      <c r="E6" s="148"/>
      <c r="F6" s="148"/>
      <c r="G6" s="111"/>
      <c r="H6" s="111"/>
      <c r="J6" s="112" t="s">
        <v>456</v>
      </c>
    </row>
    <row r="7" spans="1:10" ht="35.1" customHeight="1" x14ac:dyDescent="0.25">
      <c r="A7" s="149" t="s">
        <v>52</v>
      </c>
      <c r="B7" s="150" t="s">
        <v>457</v>
      </c>
      <c r="C7" s="151" t="s">
        <v>458</v>
      </c>
      <c r="D7" s="152"/>
      <c r="E7" s="152"/>
      <c r="F7" s="152"/>
      <c r="G7" s="153"/>
      <c r="H7" s="151" t="s">
        <v>140</v>
      </c>
      <c r="I7" s="152"/>
      <c r="J7" s="154" t="s">
        <v>459</v>
      </c>
    </row>
    <row r="8" spans="1:10" ht="35.1" customHeight="1" x14ac:dyDescent="0.25">
      <c r="A8" s="149"/>
      <c r="B8" s="150"/>
      <c r="C8" s="151" t="s">
        <v>460</v>
      </c>
      <c r="D8" s="152"/>
      <c r="E8" s="152"/>
      <c r="F8" s="152"/>
      <c r="G8" s="153"/>
      <c r="H8" s="154" t="s">
        <v>143</v>
      </c>
      <c r="I8" s="113"/>
      <c r="J8" s="155"/>
    </row>
    <row r="9" spans="1:10" ht="199.5" customHeight="1" x14ac:dyDescent="0.25">
      <c r="A9" s="149"/>
      <c r="B9" s="150"/>
      <c r="C9" s="113" t="s">
        <v>461</v>
      </c>
      <c r="D9" s="113" t="s">
        <v>462</v>
      </c>
      <c r="E9" s="113" t="s">
        <v>463</v>
      </c>
      <c r="F9" s="113" t="s">
        <v>464</v>
      </c>
      <c r="G9" s="113" t="s">
        <v>465</v>
      </c>
      <c r="H9" s="156"/>
      <c r="I9" s="113" t="s">
        <v>80</v>
      </c>
      <c r="J9" s="156"/>
    </row>
    <row r="10" spans="1:10" s="121" customFormat="1" ht="54.75" customHeight="1" x14ac:dyDescent="0.25">
      <c r="A10" s="114">
        <v>1</v>
      </c>
      <c r="B10" s="115" t="s">
        <v>466</v>
      </c>
      <c r="C10" s="116">
        <v>5000</v>
      </c>
      <c r="D10" s="116">
        <v>5000</v>
      </c>
      <c r="E10" s="116">
        <v>5000</v>
      </c>
      <c r="F10" s="117">
        <v>5000</v>
      </c>
      <c r="G10" s="118">
        <v>5000</v>
      </c>
      <c r="H10" s="119">
        <v>25000</v>
      </c>
      <c r="I10" s="119">
        <v>25000</v>
      </c>
      <c r="J10" s="120"/>
    </row>
    <row r="11" spans="1:10" s="121" customFormat="1" ht="54.75" customHeight="1" x14ac:dyDescent="0.25">
      <c r="A11" s="114">
        <v>2</v>
      </c>
      <c r="B11" s="115" t="s">
        <v>467</v>
      </c>
      <c r="C11" s="116">
        <v>1550</v>
      </c>
      <c r="D11" s="116">
        <v>1550</v>
      </c>
      <c r="E11" s="116">
        <v>1550</v>
      </c>
      <c r="F11" s="116">
        <v>1550</v>
      </c>
      <c r="G11" s="116">
        <v>1550</v>
      </c>
      <c r="H11" s="119">
        <v>7750</v>
      </c>
      <c r="I11" s="119">
        <v>7750</v>
      </c>
      <c r="J11" s="120"/>
    </row>
    <row r="12" spans="1:10" s="121" customFormat="1" ht="54.75" customHeight="1" x14ac:dyDescent="0.25">
      <c r="A12" s="114">
        <v>3</v>
      </c>
      <c r="B12" s="122" t="s">
        <v>468</v>
      </c>
      <c r="C12" s="118">
        <v>10827</v>
      </c>
      <c r="D12" s="118">
        <v>10827</v>
      </c>
      <c r="E12" s="118">
        <v>10827</v>
      </c>
      <c r="F12" s="118">
        <v>10827</v>
      </c>
      <c r="G12" s="118">
        <v>10830</v>
      </c>
      <c r="H12" s="119">
        <v>54138</v>
      </c>
      <c r="I12" s="119">
        <v>54138</v>
      </c>
      <c r="J12" s="120"/>
    </row>
    <row r="13" spans="1:10" s="121" customFormat="1" ht="36.950000000000003" customHeight="1" x14ac:dyDescent="0.25">
      <c r="A13" s="123"/>
      <c r="B13" s="124" t="s">
        <v>143</v>
      </c>
      <c r="C13" s="125">
        <f t="shared" ref="C13:I13" si="0">SUM(C10:C12)</f>
        <v>17377</v>
      </c>
      <c r="D13" s="125">
        <f t="shared" si="0"/>
        <v>17377</v>
      </c>
      <c r="E13" s="125">
        <f t="shared" si="0"/>
        <v>17377</v>
      </c>
      <c r="F13" s="125">
        <f t="shared" si="0"/>
        <v>17377</v>
      </c>
      <c r="G13" s="125">
        <f t="shared" si="0"/>
        <v>17380</v>
      </c>
      <c r="H13" s="126">
        <f t="shared" si="0"/>
        <v>86888</v>
      </c>
      <c r="I13" s="126">
        <f t="shared" si="0"/>
        <v>86888</v>
      </c>
      <c r="J13" s="127"/>
    </row>
    <row r="15" spans="1:10" ht="24.75" customHeight="1" x14ac:dyDescent="0.3">
      <c r="A15" s="145" t="s">
        <v>469</v>
      </c>
      <c r="B15" s="145"/>
      <c r="C15" s="145"/>
      <c r="D15" s="145"/>
      <c r="E15" s="145"/>
      <c r="F15" s="145"/>
      <c r="G15" s="145"/>
      <c r="H15" s="145"/>
      <c r="I15" s="145"/>
      <c r="J15" s="145"/>
    </row>
    <row r="22" spans="2:2" x14ac:dyDescent="0.25">
      <c r="B22" s="128"/>
    </row>
    <row r="23" spans="2:2" x14ac:dyDescent="0.25">
      <c r="B23" s="128"/>
    </row>
  </sheetData>
  <mergeCells count="11">
    <mergeCell ref="A15:J15"/>
    <mergeCell ref="A3:J3"/>
    <mergeCell ref="A4:J5"/>
    <mergeCell ref="C6:F6"/>
    <mergeCell ref="A7:A9"/>
    <mergeCell ref="B7:B9"/>
    <mergeCell ref="C7:G7"/>
    <mergeCell ref="H7:I7"/>
    <mergeCell ref="J7:J9"/>
    <mergeCell ref="C8:G8"/>
    <mergeCell ref="H8:H9"/>
  </mergeCells>
  <pageMargins left="0.35" right="0.27559055118110198" top="0.511811023622047" bottom="0.43307086614173201" header="0.31496062992126" footer="0.196850393700787"/>
  <pageSetup paperSize="9" scale="68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10"/>
  <sheetViews>
    <sheetView workbookViewId="0">
      <selection activeCell="D18" sqref="D18"/>
    </sheetView>
  </sheetViews>
  <sheetFormatPr defaultRowHeight="15" x14ac:dyDescent="0.25"/>
  <cols>
    <col min="4" max="4" width="26.28515625" customWidth="1"/>
  </cols>
  <sheetData>
    <row r="8" spans="2:4" x14ac:dyDescent="0.25">
      <c r="B8" t="s">
        <v>132</v>
      </c>
      <c r="D8" s="21">
        <f>[1]TTB!$F$6+'Tong hop  cơ sở vật chất'!C6+86888000000</f>
        <v>1401912080000</v>
      </c>
    </row>
    <row r="9" spans="2:4" x14ac:dyDescent="0.25">
      <c r="B9" t="s">
        <v>133</v>
      </c>
      <c r="D9" s="21">
        <f>'Tong hop  cơ sở vật chất'!D6+[1]TTB!$G$6</f>
        <v>610901772000</v>
      </c>
    </row>
    <row r="10" spans="2:4" x14ac:dyDescent="0.25">
      <c r="D10" s="22">
        <f>D8-D9</f>
        <v>791010308000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Tong hop  cơ sở vật chất</vt:lpstr>
      <vt:lpstr>TTB</vt:lpstr>
      <vt:lpstr> DAO TAO THU HUT </vt:lpstr>
      <vt:lpstr>Sheet1</vt:lpstr>
      <vt:lpstr>' DAO TAO THU HUT '!Print_Titles</vt:lpstr>
      <vt:lpstr>TTB!Print_Titles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2022-11-09T09:16:49Z</dcterms:modified>
</cp:coreProperties>
</file>